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45" yWindow="65476" windowWidth="21690" windowHeight="10230" tabRatio="885" activeTab="0"/>
  </bookViews>
  <sheets>
    <sheet name="Front" sheetId="1" r:id="rId1"/>
    <sheet name="Info" sheetId="2" r:id="rId2"/>
    <sheet name="A1" sheetId="3" r:id="rId3"/>
    <sheet name="A2" sheetId="4" r:id="rId4"/>
    <sheet name="A3" sheetId="5" r:id="rId5"/>
    <sheet name="A4" sheetId="6" r:id="rId6"/>
    <sheet name="B" sheetId="7" r:id="rId7"/>
    <sheet name="C" sheetId="8" r:id="rId8"/>
  </sheets>
  <definedNames>
    <definedName name="_xlnm.Print_Area" localSheetId="2">'A1'!$B$1:$N$138</definedName>
    <definedName name="_xlnm.Print_Area" localSheetId="3">'A2'!$B$1:$AA$138</definedName>
    <definedName name="_xlnm.Print_Area" localSheetId="4">'A3'!$B$1:$AB$140</definedName>
    <definedName name="_xlnm.Print_Area" localSheetId="5">'A4'!$B$1:$AN$138</definedName>
    <definedName name="_xlnm.Print_Area" localSheetId="6">'B'!$B$1:$AR$58</definedName>
    <definedName name="_xlnm.Print_Area" localSheetId="7">'C'!$B$1:$M$48</definedName>
    <definedName name="_xlnm.Print_Area" localSheetId="0">'Front'!$B$2:$E$16</definedName>
    <definedName name="_xlnm.Print_Area" localSheetId="1">'Info'!$B$1:$J$49</definedName>
    <definedName name="_xlnm.Print_Titles" localSheetId="2">'A1'!$B:$C,'A1'!$1:$8</definedName>
    <definedName name="_xlnm.Print_Titles" localSheetId="3">'A2'!$B:$C,'A2'!$1:$8</definedName>
    <definedName name="_xlnm.Print_Titles" localSheetId="4">'A3'!$B:$C,'A3'!$1:$8</definedName>
    <definedName name="_xlnm.Print_Titles" localSheetId="5">'A4'!$B:$C,'A4'!$1:$8</definedName>
    <definedName name="RgFwd">#REF!</definedName>
    <definedName name="RgMatFwd">#REF!</definedName>
    <definedName name="RgMatSwaps">#REF!</definedName>
    <definedName name="RgSpot">#REF!</definedName>
    <definedName name="RgSwaps">#REF!</definedName>
  </definedNames>
  <calcPr fullCalcOnLoad="1"/>
</workbook>
</file>

<file path=xl/comments2.xml><?xml version="1.0" encoding="utf-8"?>
<comments xmlns="http://schemas.openxmlformats.org/spreadsheetml/2006/main">
  <authors>
    <author>Petre, Denis</author>
  </authors>
  <commentList>
    <comment ref="B42" authorId="0">
      <text>
        <r>
          <rPr>
            <sz val="11"/>
            <rFont val="Arial"/>
            <family val="2"/>
          </rPr>
          <t>The internalisation of trades is a process whereby reporting dealers offset orders from one customer with those from another. Internalisation reduces the need to manage inventory imbalances via the traditional interdealer market or with buy-side market participants.
Please provide the percentage share of the reported total foreign exchange turnover which was internally matched against offsetting trades by other customers. This percentage share should be reported for each instrument as well as for the total FX contracts.</t>
        </r>
      </text>
    </comment>
  </commentList>
</comments>
</file>

<file path=xl/comments8.xml><?xml version="1.0" encoding="utf-8"?>
<comments xmlns="http://schemas.openxmlformats.org/spreadsheetml/2006/main">
  <authors>
    <author>Petre, Denis</author>
  </authors>
  <commentList>
    <comment ref="I9" authorId="0">
      <text>
        <r>
          <rPr>
            <sz val="9"/>
            <rFont val="Tahoma"/>
            <family val="2"/>
          </rPr>
          <t xml:space="preserve">Private platforms for trading securities (especially for large trade sizes), where access is restricted and quotes are not revealed. They are operated by some of the main FX dealing banks, as well as broker-dealers (eg BGC) and platform providers.  Examples: BGC, Hotspot QT
</t>
        </r>
      </text>
    </comment>
    <comment ref="D8" authorId="0">
      <text>
        <r>
          <rPr>
            <sz val="9"/>
            <rFont val="Tahoma"/>
            <family val="2"/>
          </rPr>
          <t xml:space="preserve">Trades originated in person, by phone, by telefax or through general messaging systems (eg Outlook, Hotmail, Gmail or Yahoo mail) regardless of how they are subsequently matched, not intermediated by a third party. </t>
        </r>
      </text>
    </comment>
    <comment ref="E8" authorId="0">
      <text>
        <r>
          <rPr>
            <sz val="9"/>
            <rFont val="Tahoma"/>
            <family val="2"/>
          </rPr>
          <t xml:space="preserve">Trade agreed by a voice method and intermediated by a third party (eg a voice broker). </t>
        </r>
      </text>
    </comment>
    <comment ref="F8" authorId="0">
      <text>
        <r>
          <rPr>
            <sz val="9"/>
            <rFont val="Tahoma"/>
            <family val="2"/>
          </rPr>
          <t xml:space="preserve">Trades executed over an electronic trading system, not intermediated by a third party. These include transactions originated through specific messaging systems that are part of trading platforms. </t>
        </r>
      </text>
    </comment>
    <comment ref="F9" authorId="0">
      <text>
        <r>
          <rPr>
            <sz val="9"/>
            <rFont val="Tahoma"/>
            <family val="2"/>
          </rPr>
          <t xml:space="preserve">Electronic trading systems owned and operated by a bank. Examples: Autobahn, BARX, Velocity, FX Trader Plus
</t>
        </r>
      </text>
    </comment>
    <comment ref="G9" authorId="0">
      <text>
        <r>
          <rPr>
            <sz val="9"/>
            <rFont val="Tahoma"/>
            <family val="2"/>
          </rPr>
          <t xml:space="preserve">Other direct electronic trading systems. Examples: Bloomberg FXGO, Thomson Reuters Conversational Dealing, direct API price streams
</t>
        </r>
      </text>
    </comment>
    <comment ref="H8" authorId="0">
      <text>
        <r>
          <rPr>
            <sz val="9"/>
            <rFont val="Tahoma"/>
            <family val="2"/>
          </rPr>
          <t>Trades executed over an electronic medium, intermediated by a third party electronic platform (eg via a matching system).</t>
        </r>
      </text>
    </comment>
    <comment ref="H9" authorId="0">
      <text>
        <r>
          <rPr>
            <sz val="9"/>
            <rFont val="Tahoma"/>
            <family val="2"/>
          </rPr>
          <t>Major electronic trading platforms that have historically been geared towards the interdealer market.</t>
        </r>
      </text>
    </comment>
    <comment ref="J9" authorId="0">
      <text>
        <r>
          <rPr>
            <sz val="9"/>
            <rFont val="Tahoma"/>
            <family val="2"/>
          </rPr>
          <t xml:space="preserve">Multi-bank dealing systems not falling in the categories above. Examples: FXall, Currenex FXTrades, KCG Hotspot ECN, ParFX, Bloomberg Tradebook, 360T
</t>
        </r>
      </text>
    </comment>
  </commentList>
</comments>
</file>

<file path=xl/sharedStrings.xml><?xml version="1.0" encoding="utf-8"?>
<sst xmlns="http://schemas.openxmlformats.org/spreadsheetml/2006/main" count="995" uniqueCount="309">
  <si>
    <t>Instruments</t>
  </si>
  <si>
    <t>Domestic currency against</t>
  </si>
  <si>
    <t>USD</t>
  </si>
  <si>
    <t>JPY</t>
  </si>
  <si>
    <t>GBP</t>
  </si>
  <si>
    <t>CHF</t>
  </si>
  <si>
    <t>CAD</t>
  </si>
  <si>
    <t>AUD</t>
  </si>
  <si>
    <t>TOT</t>
  </si>
  <si>
    <t xml:space="preserve"> </t>
  </si>
  <si>
    <t>with reporting dealers</t>
  </si>
  <si>
    <t>with other financial institutions</t>
  </si>
  <si>
    <t>with non-financial customers</t>
  </si>
  <si>
    <t>Table A2</t>
  </si>
  <si>
    <t>USD against</t>
  </si>
  <si>
    <t>Table A3</t>
  </si>
  <si>
    <t>Table A4</t>
  </si>
  <si>
    <t>Sold</t>
  </si>
  <si>
    <t>Bought</t>
  </si>
  <si>
    <t>TOTAL OTC OPTIONS</t>
  </si>
  <si>
    <t>TOTAL FX CONTRACTS</t>
  </si>
  <si>
    <t>OTC OPTIONS</t>
  </si>
  <si>
    <t>EUR</t>
  </si>
  <si>
    <t>EUR against</t>
  </si>
  <si>
    <t>DKK</t>
  </si>
  <si>
    <t>SEK</t>
  </si>
  <si>
    <t>BRL</t>
  </si>
  <si>
    <t>CZK</t>
  </si>
  <si>
    <t>HKD</t>
  </si>
  <si>
    <t>HUF</t>
  </si>
  <si>
    <t>KRW</t>
  </si>
  <si>
    <t>MXN</t>
  </si>
  <si>
    <t>PHP</t>
  </si>
  <si>
    <t>PLN</t>
  </si>
  <si>
    <t>RUB</t>
  </si>
  <si>
    <t>THB</t>
  </si>
  <si>
    <t>TWD</t>
  </si>
  <si>
    <t>ZAR</t>
  </si>
  <si>
    <t>CNY</t>
  </si>
  <si>
    <t>IDR</t>
  </si>
  <si>
    <t>INR</t>
  </si>
  <si>
    <t>NZD</t>
  </si>
  <si>
    <t>NOK</t>
  </si>
  <si>
    <t>SGD</t>
  </si>
  <si>
    <t>Triennial Central Bank Survey</t>
  </si>
  <si>
    <t>TOTAL CURRENCY SWAPS</t>
  </si>
  <si>
    <t>TOTAL OTC OPTIONS SOLD</t>
  </si>
  <si>
    <t>TOTAL OTC OPTIONS BOUGHT</t>
  </si>
  <si>
    <r>
      <t xml:space="preserve">SPOT </t>
    </r>
    <r>
      <rPr>
        <b/>
        <vertAlign val="superscript"/>
        <sz val="11"/>
        <rFont val="Arial"/>
        <family val="2"/>
      </rPr>
      <t>5</t>
    </r>
  </si>
  <si>
    <r>
      <t xml:space="preserve">Other products </t>
    </r>
    <r>
      <rPr>
        <b/>
        <vertAlign val="superscript"/>
        <sz val="11"/>
        <rFont val="Arial"/>
        <family val="2"/>
      </rPr>
      <t>11</t>
    </r>
  </si>
  <si>
    <r>
      <t xml:space="preserve">o/w related party trades </t>
    </r>
    <r>
      <rPr>
        <i/>
        <vertAlign val="superscript"/>
        <sz val="11"/>
        <rFont val="Arial"/>
        <family val="2"/>
      </rPr>
      <t>12</t>
    </r>
  </si>
  <si>
    <t xml:space="preserve">         others</t>
  </si>
  <si>
    <t>TOTAL SPOT</t>
  </si>
  <si>
    <t>TOTAL OUTRIGHT FORWARDS</t>
  </si>
  <si>
    <t>TOTAL FOREIGN EXCHANGE SWAPS</t>
  </si>
  <si>
    <r>
      <t xml:space="preserve">FOREIGN EXCHANGE CONTRACTS </t>
    </r>
    <r>
      <rPr>
        <b/>
        <vertAlign val="superscript"/>
        <sz val="14"/>
        <rFont val="Arial"/>
        <family val="2"/>
      </rPr>
      <t>1</t>
    </r>
  </si>
  <si>
    <r>
      <t xml:space="preserve">SPOT </t>
    </r>
    <r>
      <rPr>
        <b/>
        <vertAlign val="superscript"/>
        <sz val="11"/>
        <rFont val="Arial"/>
        <family val="2"/>
      </rPr>
      <t>3</t>
    </r>
  </si>
  <si>
    <t>Single-bank proprietary trading system</t>
  </si>
  <si>
    <t xml:space="preserve">         local</t>
  </si>
  <si>
    <t xml:space="preserve">         cross-border</t>
  </si>
  <si>
    <t>Central Bank Survey of Foreign Exchange and Derivatives Market Activity</t>
  </si>
  <si>
    <t>Total turnover in listed currencies against all other currencies ²</t>
  </si>
  <si>
    <t>MATURITIES FOREIGN EXCHANGE SWAPS</t>
  </si>
  <si>
    <t xml:space="preserve">MATURITIES OUTRIGHT FORWARDS </t>
  </si>
  <si>
    <t xml:space="preserve">     seven days or less</t>
  </si>
  <si>
    <t xml:space="preserve">     over seven days and up to one year</t>
  </si>
  <si>
    <t xml:space="preserve">     over one year</t>
  </si>
  <si>
    <r>
      <t xml:space="preserve">Other </t>
    </r>
    <r>
      <rPr>
        <b/>
        <vertAlign val="superscript"/>
        <sz val="11"/>
        <rFont val="Arial"/>
        <family val="2"/>
      </rPr>
      <t>2</t>
    </r>
  </si>
  <si>
    <r>
      <t xml:space="preserve">RESIDUAL </t>
    </r>
    <r>
      <rPr>
        <b/>
        <vertAlign val="superscript"/>
        <sz val="11"/>
        <rFont val="Arial"/>
        <family val="2"/>
      </rPr>
      <t>3</t>
    </r>
  </si>
  <si>
    <r>
      <t xml:space="preserve">GRAND TOTAL </t>
    </r>
    <r>
      <rPr>
        <b/>
        <vertAlign val="superscript"/>
        <sz val="11"/>
        <rFont val="Arial"/>
        <family val="2"/>
      </rPr>
      <t>4</t>
    </r>
  </si>
  <si>
    <t xml:space="preserve">         institutional investors</t>
  </si>
  <si>
    <t>Reuters Matching / EBS</t>
  </si>
  <si>
    <t>Other electronic communication networks</t>
  </si>
  <si>
    <t>of Foreign Exchange and Derivatives Market Activity</t>
  </si>
  <si>
    <t>AR</t>
  </si>
  <si>
    <t>ARGENTINA</t>
  </si>
  <si>
    <t>AU</t>
  </si>
  <si>
    <t>AUSTRALIA</t>
  </si>
  <si>
    <t>AT</t>
  </si>
  <si>
    <t>BH</t>
  </si>
  <si>
    <t>BAHRAIN</t>
  </si>
  <si>
    <t>GR</t>
  </si>
  <si>
    <t>HK</t>
  </si>
  <si>
    <t>HONG KONG SAR</t>
  </si>
  <si>
    <t>HU</t>
  </si>
  <si>
    <t>HUNGARY</t>
  </si>
  <si>
    <t>IN</t>
  </si>
  <si>
    <t>INDIA</t>
  </si>
  <si>
    <t>ID</t>
  </si>
  <si>
    <t>INDONESIA</t>
  </si>
  <si>
    <t>IE</t>
  </si>
  <si>
    <t>IL</t>
  </si>
  <si>
    <t>ISRAEL</t>
  </si>
  <si>
    <t>IT</t>
  </si>
  <si>
    <t>JP</t>
  </si>
  <si>
    <t>JAPAN</t>
  </si>
  <si>
    <t>KR</t>
  </si>
  <si>
    <t>KOREA</t>
  </si>
  <si>
    <t>LV</t>
  </si>
  <si>
    <t>LT</t>
  </si>
  <si>
    <t>LU</t>
  </si>
  <si>
    <t>MY</t>
  </si>
  <si>
    <t>MALAYSIA</t>
  </si>
  <si>
    <t>MX</t>
  </si>
  <si>
    <t>MEXICO</t>
  </si>
  <si>
    <t>NL</t>
  </si>
  <si>
    <t>NZ</t>
  </si>
  <si>
    <t>NEW ZEALAND</t>
  </si>
  <si>
    <t>NO</t>
  </si>
  <si>
    <t>NORWAY</t>
  </si>
  <si>
    <t>PE</t>
  </si>
  <si>
    <t>PERU</t>
  </si>
  <si>
    <t>PH</t>
  </si>
  <si>
    <t>PHILIPPINES</t>
  </si>
  <si>
    <t>PL</t>
  </si>
  <si>
    <t>POLAND</t>
  </si>
  <si>
    <t>PT</t>
  </si>
  <si>
    <t>RO</t>
  </si>
  <si>
    <t>ROMANIA</t>
  </si>
  <si>
    <t>RU</t>
  </si>
  <si>
    <t>RUSSIA</t>
  </si>
  <si>
    <t>SA</t>
  </si>
  <si>
    <t>SAUDI ARABIA</t>
  </si>
  <si>
    <t>SG</t>
  </si>
  <si>
    <t>SINGAPORE</t>
  </si>
  <si>
    <t>SK</t>
  </si>
  <si>
    <t>SI</t>
  </si>
  <si>
    <t>ZA</t>
  </si>
  <si>
    <t>SOUTH AFRICA</t>
  </si>
  <si>
    <t>ES</t>
  </si>
  <si>
    <t>SE</t>
  </si>
  <si>
    <t>SWEDEN</t>
  </si>
  <si>
    <t>CH</t>
  </si>
  <si>
    <t>SWITZERLAND</t>
  </si>
  <si>
    <t>TW</t>
  </si>
  <si>
    <t>CHINESE TAIPEI</t>
  </si>
  <si>
    <t>TH</t>
  </si>
  <si>
    <t>THAILAND</t>
  </si>
  <si>
    <t>TR</t>
  </si>
  <si>
    <t>TURKEY</t>
  </si>
  <si>
    <t>GB</t>
  </si>
  <si>
    <t>UNITED KINGDOM</t>
  </si>
  <si>
    <t>US</t>
  </si>
  <si>
    <t>UNITED STATES</t>
  </si>
  <si>
    <t>AUSTRIA (euro area)</t>
  </si>
  <si>
    <t>BELGIUM (euro area)</t>
  </si>
  <si>
    <t>FINLAND (euro area)</t>
  </si>
  <si>
    <t>FRANCE (euro area)</t>
  </si>
  <si>
    <t>GERMANY (euro area)</t>
  </si>
  <si>
    <t>GREECE (euro area)</t>
  </si>
  <si>
    <t>IRELAND (euro area)</t>
  </si>
  <si>
    <t>ITALY (euro area)</t>
  </si>
  <si>
    <t>LUXEMBOURG (euro area)</t>
  </si>
  <si>
    <t>NETHERLANDS (euro area)</t>
  </si>
  <si>
    <t>PORTUGAL (euro area)</t>
  </si>
  <si>
    <t>SLOVENIA (euro area)</t>
  </si>
  <si>
    <t>SPAIN (euro area)</t>
  </si>
  <si>
    <t>ESTONIA (euro area)</t>
  </si>
  <si>
    <t>SLOVAKIA (euro area)</t>
  </si>
  <si>
    <t>Number of days</t>
  </si>
  <si>
    <t>CLP</t>
  </si>
  <si>
    <t>ARS</t>
  </si>
  <si>
    <t>BHD</t>
  </si>
  <si>
    <t>COP</t>
  </si>
  <si>
    <t>ILS</t>
  </si>
  <si>
    <t>MYR</t>
  </si>
  <si>
    <t>PEN</t>
  </si>
  <si>
    <t>SAR</t>
  </si>
  <si>
    <t>Table C</t>
  </si>
  <si>
    <t>FORWARD RATE AGREEMENTS</t>
  </si>
  <si>
    <t>1.       Information on the number of business days</t>
  </si>
  <si>
    <t>2.       Information on coverage and concentration</t>
  </si>
  <si>
    <t>3.       Information on trend of trading activity</t>
  </si>
  <si>
    <t>4.       Data on forward contracts for differences (incl. non-deliverable forwards)</t>
  </si>
  <si>
    <t>JPY against</t>
  </si>
  <si>
    <t>COMPLEMENTARY INFORMATION FOR FOREIGN EXCHANGE CONTRACTS</t>
  </si>
  <si>
    <t>FX contracts</t>
  </si>
  <si>
    <t>a)    The final number of participating institutions.</t>
  </si>
  <si>
    <t>Indirect</t>
  </si>
  <si>
    <t>Execution methods</t>
  </si>
  <si>
    <t xml:space="preserve">         non-reporting banks</t>
  </si>
  <si>
    <t xml:space="preserve">         official sector financial institutions</t>
  </si>
  <si>
    <t>Table B</t>
  </si>
  <si>
    <r>
      <t>2</t>
    </r>
    <r>
      <rPr>
        <sz val="11"/>
        <rFont val="Arial"/>
        <family val="2"/>
      </rPr>
      <t xml:space="preserve"> Contracts that involve G10 currencies only on one side of the transaction or non-G10 currencies on both sides of the transaction.</t>
    </r>
  </si>
  <si>
    <r>
      <t xml:space="preserve">SWAPS </t>
    </r>
    <r>
      <rPr>
        <b/>
        <vertAlign val="superscript"/>
        <sz val="11"/>
        <rFont val="Arial"/>
        <family val="2"/>
      </rPr>
      <t>2</t>
    </r>
  </si>
  <si>
    <t>TOTAL FORWARD RATE AGREEMENTS</t>
  </si>
  <si>
    <t>TOTAL SWAPS</t>
  </si>
  <si>
    <r>
      <t xml:space="preserve">SINGLE-CURRENCY INTEREST RATE DERIVATIVES </t>
    </r>
    <r>
      <rPr>
        <b/>
        <vertAlign val="superscript"/>
        <sz val="14"/>
        <rFont val="Arial"/>
        <family val="2"/>
      </rPr>
      <t>1</t>
    </r>
  </si>
  <si>
    <r>
      <t xml:space="preserve">Other products </t>
    </r>
    <r>
      <rPr>
        <vertAlign val="superscript"/>
        <sz val="11"/>
        <rFont val="Arial"/>
        <family val="2"/>
      </rPr>
      <t>3</t>
    </r>
  </si>
  <si>
    <r>
      <t xml:space="preserve">o/w related party trades </t>
    </r>
    <r>
      <rPr>
        <vertAlign val="superscript"/>
        <sz val="11"/>
        <rFont val="Arial"/>
        <family val="2"/>
      </rPr>
      <t>5</t>
    </r>
  </si>
  <si>
    <r>
      <t xml:space="preserve">TOTAL INTEREST RATE CONTRACTS </t>
    </r>
    <r>
      <rPr>
        <b/>
        <vertAlign val="superscript"/>
        <sz val="11"/>
        <rFont val="Arial"/>
        <family val="2"/>
      </rPr>
      <t>4</t>
    </r>
  </si>
  <si>
    <t>Negative values and non-numeric entries are not allowed</t>
  </si>
  <si>
    <r>
      <t>FOREIGN EXCHANGE SWAPS</t>
    </r>
    <r>
      <rPr>
        <b/>
        <vertAlign val="superscript"/>
        <sz val="11"/>
        <rFont val="Arial"/>
        <family val="2"/>
      </rPr>
      <t xml:space="preserve"> 8</t>
    </r>
  </si>
  <si>
    <r>
      <t xml:space="preserve">CURRENCY SWAPS </t>
    </r>
    <r>
      <rPr>
        <b/>
        <vertAlign val="superscript"/>
        <sz val="11"/>
        <rFont val="Arial"/>
        <family val="2"/>
      </rPr>
      <t>9</t>
    </r>
  </si>
  <si>
    <r>
      <t>OTC OPTIONS</t>
    </r>
    <r>
      <rPr>
        <b/>
        <vertAlign val="superscript"/>
        <sz val="11"/>
        <rFont val="Arial"/>
        <family val="2"/>
      </rPr>
      <t xml:space="preserve"> 10</t>
    </r>
  </si>
  <si>
    <r>
      <t>FOREIGN EXCHANGE SWAPS</t>
    </r>
    <r>
      <rPr>
        <b/>
        <vertAlign val="superscript"/>
        <sz val="11"/>
        <rFont val="Arial"/>
        <family val="2"/>
      </rPr>
      <t xml:space="preserve"> 6</t>
    </r>
  </si>
  <si>
    <r>
      <t xml:space="preserve">CURRENCY SWAPS </t>
    </r>
    <r>
      <rPr>
        <b/>
        <vertAlign val="superscript"/>
        <sz val="11"/>
        <rFont val="Arial"/>
        <family val="2"/>
      </rPr>
      <t>7</t>
    </r>
  </si>
  <si>
    <r>
      <t>OTC OPTIONS</t>
    </r>
    <r>
      <rPr>
        <b/>
        <vertAlign val="superscript"/>
        <sz val="11"/>
        <rFont val="Arial"/>
        <family val="2"/>
      </rPr>
      <t xml:space="preserve"> 8</t>
    </r>
  </si>
  <si>
    <r>
      <t>1</t>
    </r>
    <r>
      <rPr>
        <sz val="11"/>
        <rFont val="Arial"/>
        <family val="2"/>
      </rPr>
      <t xml:space="preserve"> Contracts that only involve G10 currencies on both sides of the transaction (G10 currencies = CAD, CHF, EUR, GBP, JPY, SEK, USD) </t>
    </r>
  </si>
  <si>
    <t xml:space="preserve">5.       Quality control questions to assess the representativeness of the reported figures </t>
  </si>
  <si>
    <r>
      <t xml:space="preserve">d)    Estimated percentage coverage. </t>
    </r>
    <r>
      <rPr>
        <vertAlign val="superscript"/>
        <sz val="11"/>
        <rFont val="Arial"/>
        <family val="2"/>
      </rPr>
      <t>1</t>
    </r>
  </si>
  <si>
    <r>
      <t xml:space="preserve">c)    Number of dealers </t>
    </r>
    <r>
      <rPr>
        <u val="single"/>
        <sz val="11"/>
        <rFont val="Arial"/>
        <family val="2"/>
      </rPr>
      <t>not</t>
    </r>
    <r>
      <rPr>
        <sz val="11"/>
        <rFont val="Arial"/>
        <family val="2"/>
      </rPr>
      <t xml:space="preserve"> reporting the data due to no turnover in the transaction in question?</t>
    </r>
  </si>
  <si>
    <r>
      <t xml:space="preserve">b)    Number of dealers </t>
    </r>
    <r>
      <rPr>
        <u val="single"/>
        <sz val="11"/>
        <rFont val="Arial"/>
        <family val="2"/>
      </rPr>
      <t>not</t>
    </r>
    <r>
      <rPr>
        <sz val="11"/>
        <rFont val="Arial"/>
        <family val="2"/>
      </rPr>
      <t xml:space="preserve"> reporting the data due to technical incapacity to report?</t>
    </r>
  </si>
  <si>
    <r>
      <t xml:space="preserve">       1</t>
    </r>
    <r>
      <rPr>
        <sz val="11"/>
        <rFont val="Arial"/>
        <family val="2"/>
      </rPr>
      <t xml:space="preserve"> Below normal = 1, normal = 2, above normal = 3</t>
    </r>
  </si>
  <si>
    <r>
      <t xml:space="preserve">       </t>
    </r>
    <r>
      <rPr>
        <vertAlign val="superscript"/>
        <sz val="11"/>
        <rFont val="Arial"/>
        <family val="2"/>
      </rPr>
      <t>1</t>
    </r>
    <r>
      <rPr>
        <sz val="11"/>
        <rFont val="Arial"/>
        <family val="2"/>
      </rPr>
      <t xml:space="preserve"> In percentage and without % sign, ie 90% should be entered as 90.</t>
    </r>
  </si>
  <si>
    <r>
      <t xml:space="preserve">       2</t>
    </r>
    <r>
      <rPr>
        <sz val="11"/>
        <rFont val="Arial"/>
        <family val="2"/>
      </rPr>
      <t xml:space="preserve"> Decreasing = 1, steady = 2, increasing = 3</t>
    </r>
  </si>
  <si>
    <r>
      <t>b)    The estimated percentage coverage of their survey.</t>
    </r>
    <r>
      <rPr>
        <vertAlign val="superscript"/>
        <sz val="11"/>
        <rFont val="Arial"/>
        <family val="2"/>
      </rPr>
      <t>1</t>
    </r>
    <r>
      <rPr>
        <sz val="11"/>
        <rFont val="Arial"/>
        <family val="2"/>
      </rPr>
      <t xml:space="preserve"> </t>
    </r>
  </si>
  <si>
    <r>
      <t>a)    Level of turnover: below normal, normal, above normal.</t>
    </r>
    <r>
      <rPr>
        <vertAlign val="superscript"/>
        <sz val="11"/>
        <rFont val="Arial"/>
        <family val="2"/>
      </rPr>
      <t>1</t>
    </r>
  </si>
  <si>
    <r>
      <t>b)    Compared to previous 6 months: decreasing, steady, increasing.</t>
    </r>
    <r>
      <rPr>
        <vertAlign val="superscript"/>
        <sz val="11"/>
        <rFont val="Arial"/>
        <family val="2"/>
      </rPr>
      <t>2</t>
    </r>
  </si>
  <si>
    <r>
      <t>Non-G10 currencies</t>
    </r>
    <r>
      <rPr>
        <vertAlign val="superscript"/>
        <sz val="11"/>
        <rFont val="Arial"/>
        <family val="2"/>
      </rPr>
      <t>2</t>
    </r>
  </si>
  <si>
    <r>
      <t>G10 currencies only</t>
    </r>
    <r>
      <rPr>
        <vertAlign val="superscript"/>
        <sz val="11"/>
        <rFont val="Arial"/>
        <family val="2"/>
      </rPr>
      <t>1</t>
    </r>
  </si>
  <si>
    <r>
      <t>Total</t>
    </r>
    <r>
      <rPr>
        <b/>
        <vertAlign val="superscript"/>
        <sz val="14"/>
        <rFont val="Arial"/>
        <family val="2"/>
      </rPr>
      <t xml:space="preserve"> 1</t>
    </r>
  </si>
  <si>
    <t>a)    Number of dealers reporting the data?</t>
  </si>
  <si>
    <t>Detailed breakdown of other financial institutions</t>
  </si>
  <si>
    <r>
      <t xml:space="preserve">OUTRIGHT FORWARDS </t>
    </r>
    <r>
      <rPr>
        <b/>
        <vertAlign val="superscript"/>
        <sz val="11"/>
        <rFont val="Arial"/>
        <family val="2"/>
      </rPr>
      <t>6</t>
    </r>
  </si>
  <si>
    <r>
      <t xml:space="preserve">o/w non-deliverable forwards </t>
    </r>
    <r>
      <rPr>
        <i/>
        <vertAlign val="superscript"/>
        <sz val="11"/>
        <rFont val="Arial"/>
        <family val="2"/>
      </rPr>
      <t>7</t>
    </r>
  </si>
  <si>
    <r>
      <t xml:space="preserve">o/w non-deliverable forwards </t>
    </r>
    <r>
      <rPr>
        <i/>
        <vertAlign val="superscript"/>
        <sz val="11"/>
        <rFont val="Arial"/>
        <family val="2"/>
      </rPr>
      <t>5</t>
    </r>
  </si>
  <si>
    <t xml:space="preserve">         undistributed</t>
  </si>
  <si>
    <r>
      <t xml:space="preserve">OUTRIGHT FORWARDS </t>
    </r>
    <r>
      <rPr>
        <b/>
        <vertAlign val="superscript"/>
        <sz val="11"/>
        <rFont val="Arial"/>
        <family val="2"/>
      </rPr>
      <t>4</t>
    </r>
  </si>
  <si>
    <t>Prime brokered</t>
  </si>
  <si>
    <t>Retail-driven</t>
  </si>
  <si>
    <t>&lt;--     Negative values and non-numeric entries are not allowed</t>
  </si>
  <si>
    <t>&lt;--     Value(s) out of range. Please enter 1, 2 or 3.</t>
  </si>
  <si>
    <t>&lt;--     Value(s) out of range. Please enter values from 0 to 100.</t>
  </si>
  <si>
    <t>Direct</t>
  </si>
  <si>
    <t>SPOT</t>
  </si>
  <si>
    <t>OUTRIGHT FORWARDS</t>
  </si>
  <si>
    <t>FOREIGN EXCHANGE SWAPS</t>
  </si>
  <si>
    <t>CURRENCY SWAPS</t>
  </si>
  <si>
    <t>o/w prime brokered</t>
  </si>
  <si>
    <t>o/w retail-driven</t>
  </si>
  <si>
    <t>c)    The number of institutions accounting for 75 percent of the reported totals.</t>
  </si>
  <si>
    <t>Turnover of forward contracts where only the difference between the contracted forward outright rate and the prevailing spot rate is settled at maturity.</t>
  </si>
  <si>
    <t>In Africa &amp; Middle East</t>
  </si>
  <si>
    <t>In Asia &amp; Pacific</t>
  </si>
  <si>
    <t>In Europe</t>
  </si>
  <si>
    <t>In Latin America &amp; Caribbean</t>
  </si>
  <si>
    <t>In case of transactions involving non-G10 currencies from different regional areas, please split the notional amount evenly between the two relevant columns in the form.</t>
  </si>
  <si>
    <t>Cty</t>
  </si>
  <si>
    <t>Country</t>
  </si>
  <si>
    <t>BE</t>
  </si>
  <si>
    <t>BR</t>
  </si>
  <si>
    <t>CA</t>
  </si>
  <si>
    <t>CL</t>
  </si>
  <si>
    <t>CN</t>
  </si>
  <si>
    <t>CO</t>
  </si>
  <si>
    <t>CZ</t>
  </si>
  <si>
    <t>DK</t>
  </si>
  <si>
    <t>EE</t>
  </si>
  <si>
    <t>FI</t>
  </si>
  <si>
    <t>FR</t>
  </si>
  <si>
    <t>DE</t>
  </si>
  <si>
    <t>BRAZIL</t>
  </si>
  <si>
    <t>CANADA</t>
  </si>
  <si>
    <t>CHILE</t>
  </si>
  <si>
    <t>CHINA</t>
  </si>
  <si>
    <t>COLOMBIA</t>
  </si>
  <si>
    <t>CZECH REPUBLIC</t>
  </si>
  <si>
    <t>DENMARK</t>
  </si>
  <si>
    <t>&lt; REPORTING COUNTRY &gt;</t>
  </si>
  <si>
    <t>Please select the reporting country</t>
  </si>
  <si>
    <t>BULGARIA</t>
  </si>
  <si>
    <t>BGN</t>
  </si>
  <si>
    <t>RON</t>
  </si>
  <si>
    <t>Other</t>
  </si>
  <si>
    <t>EXECUTION METHOD FOR FOREIGN EXCHANGE CONTRACTS</t>
  </si>
  <si>
    <t>BG</t>
  </si>
  <si>
    <t>Voice</t>
  </si>
  <si>
    <t>Electronic</t>
  </si>
  <si>
    <t>TRY</t>
  </si>
  <si>
    <t xml:space="preserve">         hedge funds and proprietary trading firms</t>
  </si>
  <si>
    <t>Table A1</t>
  </si>
  <si>
    <t>(in millions of USD)</t>
  </si>
  <si>
    <t>Other products</t>
  </si>
  <si>
    <t>o/w non-deliverable forwards</t>
  </si>
  <si>
    <t>Turnover of forward contracts for differences (in millions of US dollars)</t>
  </si>
  <si>
    <r>
      <t>FOREIGN EXCHANGE SWAPS</t>
    </r>
    <r>
      <rPr>
        <b/>
        <vertAlign val="superscript"/>
        <sz val="11"/>
        <rFont val="Arial"/>
        <family val="2"/>
      </rPr>
      <t xml:space="preserve"> 5</t>
    </r>
  </si>
  <si>
    <r>
      <t xml:space="preserve">CURRENCY SWAPS </t>
    </r>
    <r>
      <rPr>
        <b/>
        <vertAlign val="superscript"/>
        <sz val="11"/>
        <rFont val="Arial"/>
        <family val="2"/>
      </rPr>
      <t>6</t>
    </r>
  </si>
  <si>
    <r>
      <t>OTC OPTIONS</t>
    </r>
    <r>
      <rPr>
        <b/>
        <vertAlign val="superscript"/>
        <sz val="11"/>
        <rFont val="Arial"/>
        <family val="2"/>
      </rPr>
      <t xml:space="preserve"> 7</t>
    </r>
  </si>
  <si>
    <t>&lt;--     Sum of 6a + 6b + 6c different than 100</t>
  </si>
  <si>
    <t>Turnover in April 2016</t>
  </si>
  <si>
    <t>Turnover in nominal or notional principal amounts in April 2016</t>
  </si>
  <si>
    <r>
      <t xml:space="preserve">1 </t>
    </r>
    <r>
      <rPr>
        <sz val="11"/>
        <rFont val="Arial"/>
        <family val="2"/>
      </rPr>
      <t xml:space="preserve">Total spot, outright forwards, FX swaps, currency swaps, OTC options and other products as well as their corresponding counterparty breakdowns should be consistent with the amounts reported in table A3. </t>
    </r>
  </si>
  <si>
    <t>Dark pools</t>
  </si>
  <si>
    <t>Unallocated</t>
  </si>
  <si>
    <r>
      <t xml:space="preserve">7.       Internalisation of FX contracts </t>
    </r>
    <r>
      <rPr>
        <b/>
        <vertAlign val="superscript"/>
        <sz val="11"/>
        <rFont val="Arial"/>
        <family val="2"/>
      </rPr>
      <t>1</t>
    </r>
    <r>
      <rPr>
        <b/>
        <sz val="11"/>
        <rFont val="Arial"/>
        <family val="2"/>
      </rPr>
      <t xml:space="preserve"> </t>
    </r>
  </si>
  <si>
    <r>
      <t xml:space="preserve">6.       Information on "retail-driven" transactions </t>
    </r>
    <r>
      <rPr>
        <b/>
        <vertAlign val="superscript"/>
        <sz val="11"/>
        <rFont val="Arial"/>
        <family val="2"/>
      </rPr>
      <t>1</t>
    </r>
  </si>
  <si>
    <r>
      <t xml:space="preserve">       </t>
    </r>
    <r>
      <rPr>
        <vertAlign val="superscript"/>
        <sz val="11"/>
        <rFont val="Arial"/>
        <family val="2"/>
      </rPr>
      <t>1</t>
    </r>
    <r>
      <rPr>
        <sz val="11"/>
        <rFont val="Arial"/>
        <family val="2"/>
      </rPr>
      <t xml:space="preserve"> In percentage and without % sign, ie 90% 
          should be entered as 90.</t>
    </r>
  </si>
  <si>
    <t>a)    The estimated percentage share of transactions with “wholesale” counterparties.</t>
  </si>
  <si>
    <r>
      <t xml:space="preserve">b)    The estimated percentage share of </t>
    </r>
    <r>
      <rPr>
        <u val="single"/>
        <sz val="11"/>
        <rFont val="Arial"/>
        <family val="2"/>
      </rPr>
      <t>online</t>
    </r>
    <r>
      <rPr>
        <sz val="11"/>
        <rFont val="Arial"/>
        <family val="2"/>
      </rPr>
      <t xml:space="preserve"> transactions with “non-wholesale” investors.</t>
    </r>
  </si>
  <si>
    <r>
      <t xml:space="preserve">c)    The estimated percentage share of </t>
    </r>
    <r>
      <rPr>
        <u val="single"/>
        <sz val="11"/>
        <rFont val="Arial"/>
        <family val="2"/>
      </rPr>
      <t>phone</t>
    </r>
    <r>
      <rPr>
        <sz val="11"/>
        <rFont val="Arial"/>
        <family val="2"/>
      </rPr>
      <t xml:space="preserve"> transactions with “non-wholesale” investors.</t>
    </r>
  </si>
  <si>
    <t>a)    Total FX contracts</t>
  </si>
  <si>
    <t>c)    Outright forwards</t>
  </si>
  <si>
    <t>d)    FX swaps</t>
  </si>
  <si>
    <t>e)    Currency swaps</t>
  </si>
  <si>
    <t>g)    Other products</t>
  </si>
  <si>
    <t>b)    Spot</t>
  </si>
  <si>
    <t>f)     OTC options</t>
  </si>
  <si>
    <t>LATVIA (euro area)</t>
  </si>
  <si>
    <t>LITHUANIA (euro area)</t>
  </si>
  <si>
    <t xml:space="preserve">Reporting Forms for the </t>
  </si>
  <si>
    <r>
      <t xml:space="preserve">    </t>
    </r>
    <r>
      <rPr>
        <vertAlign val="superscript"/>
        <sz val="11"/>
        <rFont val="Arial"/>
        <family val="2"/>
      </rPr>
      <t>1</t>
    </r>
    <r>
      <rPr>
        <sz val="11"/>
        <rFont val="Arial"/>
        <family val="2"/>
      </rPr>
      <t xml:space="preserve"> In percentage and without 
       % sign, ie 90% should be 
       entered as 90.</t>
    </r>
  </si>
  <si>
    <t>Estimated percentage share by instrument</t>
  </si>
  <si>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"total" column and for USD/CNY, USD/INR, USD/KRW, USD/BRL, USD/RUB and USD/TWD.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</si>
  <si>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6 currency pairs as well as for the "other" and "total"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</si>
  <si>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1</t>
    </r>
    <r>
      <rPr>
        <sz val="11"/>
        <rFont val="Arial"/>
        <family val="2"/>
      </rPr>
      <t xml:space="preserve"> All transactions where all the legs are exposed to one and only one currency's interest rate, including all fixed/floating and floating/floating single-currency interest rate contracts.   </t>
    </r>
    <r>
      <rPr>
        <vertAlign val="superscript"/>
        <sz val="11"/>
        <rFont val="Arial"/>
        <family val="2"/>
      </rPr>
      <t>2</t>
    </r>
    <r>
      <rPr>
        <sz val="11"/>
        <rFont val="Arial"/>
        <family val="2"/>
      </rPr>
      <t xml:space="preserve"> A swap is considered to be a single transaction in that the two legs are not counted separately. </t>
    </r>
    <r>
      <rPr>
        <vertAlign val="superscript"/>
        <sz val="11"/>
        <rFont val="Arial"/>
        <family val="2"/>
      </rPr>
      <t>3</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4</t>
    </r>
    <r>
      <rPr>
        <sz val="11"/>
        <rFont val="Arial"/>
        <family val="2"/>
      </rPr>
      <t xml:space="preserve"> It includes forward rate agreement, interest rate swaps, options and other products. </t>
    </r>
    <r>
      <rPr>
        <vertAlign val="superscript"/>
        <sz val="11"/>
        <rFont val="Arial"/>
        <family val="2"/>
      </rPr>
      <t>5</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</si>
  <si>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Currencies subject to compulsory reporting have been marked in blue.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6</t>
    </r>
    <r>
      <rPr>
        <sz val="11"/>
        <rFont val="Arial"/>
        <family val="2"/>
      </rPr>
      <t xml:space="preserve"> A swap is considered to be a single transaction in that the two legs are not counted separately.   </t>
    </r>
    <r>
      <rPr>
        <vertAlign val="superscript"/>
        <sz val="11"/>
        <rFont val="Arial"/>
        <family val="2"/>
      </rPr>
      <t>7</t>
    </r>
    <r>
      <rPr>
        <sz val="11"/>
        <rFont val="Arial"/>
        <family val="2"/>
      </rPr>
      <t xml:space="preserve"> Including currency warrants and multicurrency swaptions.</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</si>
  <si>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 xml:space="preserve">3  </t>
    </r>
    <r>
      <rPr>
        <sz val="11"/>
        <rFont val="Arial"/>
        <family val="2"/>
      </rPr>
      <t xml:space="preserve">"Residual" covers all currency pairs except those involving the domestic currency, the USD, the EUR, and the JPY.   </t>
    </r>
    <r>
      <rPr>
        <vertAlign val="superscript"/>
        <sz val="11"/>
        <rFont val="Arial"/>
        <family val="2"/>
      </rPr>
      <t>4</t>
    </r>
    <r>
      <rPr>
        <sz val="11"/>
        <rFont val="Arial"/>
        <family val="2"/>
      </rPr>
      <t xml:space="preserve"> Covers the sum of the totals in tables A1, A2, A3 and the column "Residual".   </t>
    </r>
    <r>
      <rPr>
        <vertAlign val="superscript"/>
        <sz val="11"/>
        <rFont val="Arial"/>
        <family val="2"/>
      </rPr>
      <t xml:space="preserve">5 </t>
    </r>
    <r>
      <rPr>
        <sz val="11"/>
        <rFont val="Arial"/>
        <family val="2"/>
      </rPr>
      <t xml:space="preserve"> Excluding "tomorrow/next day" transactions.   </t>
    </r>
    <r>
      <rPr>
        <vertAlign val="superscript"/>
        <sz val="11"/>
        <rFont val="Arial"/>
        <family val="2"/>
      </rPr>
      <t>6</t>
    </r>
    <r>
      <rPr>
        <sz val="11"/>
        <rFont val="Arial"/>
        <family val="2"/>
      </rPr>
      <t xml:space="preserve"> Including non-deliverable forwards and other contracts-for-differences.   </t>
    </r>
    <r>
      <rPr>
        <vertAlign val="superscript"/>
        <sz val="11"/>
        <rFont val="Arial"/>
        <family val="2"/>
      </rPr>
      <t>7</t>
    </r>
    <r>
      <rPr>
        <sz val="11"/>
        <rFont val="Arial"/>
        <family val="2"/>
      </rPr>
      <t xml:space="preserve"> Data should only be provided for the "total" columns.   </t>
    </r>
    <r>
      <rPr>
        <vertAlign val="superscript"/>
        <sz val="11"/>
        <rFont val="Arial"/>
        <family val="2"/>
      </rPr>
      <t>8</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9</t>
    </r>
    <r>
      <rPr>
        <sz val="11"/>
        <rFont val="Arial"/>
        <family val="2"/>
      </rPr>
      <t xml:space="preserve"> A swap is considered to be a single transaction in that the two legs are not counted  separately.   </t>
    </r>
    <r>
      <rPr>
        <vertAlign val="superscript"/>
        <sz val="11"/>
        <rFont val="Arial"/>
        <family val="2"/>
      </rPr>
      <t>10</t>
    </r>
    <r>
      <rPr>
        <sz val="11"/>
        <rFont val="Arial"/>
        <family val="2"/>
      </rPr>
      <t xml:space="preserve"> Including currency warrants and multicurrency  swaptions.   </t>
    </r>
    <r>
      <rPr>
        <vertAlign val="superscript"/>
        <sz val="11"/>
        <rFont val="Arial"/>
        <family val="2"/>
      </rPr>
      <t>11</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12</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   </t>
    </r>
  </si>
  <si>
    <t>Version 3.1</t>
  </si>
</sst>
</file>

<file path=xl/styles.xml><?xml version="1.0" encoding="utf-8"?>
<styleSheet xmlns="http://schemas.openxmlformats.org/spreadsheetml/2006/main">
  <numFmts count="6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Sfr.&quot;#,##0;\-&quot;Sfr.&quot;#,##0"/>
    <numFmt numFmtId="165" formatCode="&quot;Sfr.&quot;#,##0;[Red]\-&quot;Sfr.&quot;#,##0"/>
    <numFmt numFmtId="166" formatCode="&quot;Sfr.&quot;#,##0.00;\-&quot;Sfr.&quot;#,##0.00"/>
    <numFmt numFmtId="167" formatCode="&quot;Sfr.&quot;#,##0.00;[Red]\-&quot;Sfr.&quot;#,##0.00"/>
    <numFmt numFmtId="168" formatCode="_-&quot;Sfr.&quot;* #,##0_-;\-&quot;Sfr.&quot;* #,##0_-;_-&quot;Sfr.&quot;* &quot;-&quot;_-;_-@_-"/>
    <numFmt numFmtId="169" formatCode="_-* #,##0_-;\-* #,##0_-;_-* &quot;-&quot;_-;_-@_-"/>
    <numFmt numFmtId="170" formatCode="_-&quot;Sfr.&quot;* #,##0.00_-;\-&quot;Sfr.&quot;* #,##0.00_-;_-&quot;Sfr.&quot;* &quot;-&quot;??_-;_-@_-"/>
    <numFmt numFmtId="171" formatCode="_-* #,##0.00_-;\-* #,##0.00_-;_-* &quot;-&quot;??_-;_-@_-"/>
    <numFmt numFmtId="172" formatCode="&quot;Sfr.&quot;#,##0_);\(&quot;Sfr.&quot;#,##0\)"/>
    <numFmt numFmtId="173" formatCode="&quot;Sfr.&quot;#,##0_);[Red]\(&quot;Sfr.&quot;#,##0\)"/>
    <numFmt numFmtId="174" formatCode="&quot;Sfr.&quot;#,##0.00_);\(&quot;Sfr.&quot;#,##0.00\)"/>
    <numFmt numFmtId="175" formatCode="&quot;Sfr.&quot;#,##0.00_);[Red]\(&quot;Sfr.&quot;#,##0.00\)"/>
    <numFmt numFmtId="176" formatCode="_(&quot;Sfr.&quot;* #,##0_);_(&quot;Sfr.&quot;* \(#,##0\);_(&quot;Sfr.&quot;* &quot;-&quot;_);_(@_)"/>
    <numFmt numFmtId="177" formatCode="_(* #,##0_);_(* \(#,##0\);_(* &quot;-&quot;_);_(@_)"/>
    <numFmt numFmtId="178" formatCode="_(&quot;Sfr.&quot;* #,##0.00_);_(&quot;Sfr.&quot;* \(#,##0.00\);_(&quot;Sfr.&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Fr.&quot;\ #,##0;&quot;Fr.&quot;\ \-#,##0"/>
    <numFmt numFmtId="187" formatCode="&quot;Fr.&quot;\ #,##0;[Red]&quot;Fr.&quot;\ \-#,##0"/>
    <numFmt numFmtId="188" formatCode="&quot;Fr.&quot;\ #,##0.00;&quot;Fr.&quot;\ \-#,##0.00"/>
    <numFmt numFmtId="189" formatCode="&quot;Fr.&quot;\ #,##0.00;[Red]&quot;Fr.&quot;\ \-#,##0.00"/>
    <numFmt numFmtId="190" formatCode="mmm/yyyy"/>
    <numFmt numFmtId="191" formatCode="mmmm\ yyyy"/>
    <numFmt numFmtId="192" formatCode="[$-809]dddd\ dd\,\ mmmm\,\ yyyy"/>
    <numFmt numFmtId="193" formatCode="_(* #,##0_);_(* &quot;...&quot;_);_(* &quot;...&quot;_);_(@_)"/>
    <numFmt numFmtId="194" formatCode="mmm\ yyyy"/>
    <numFmt numFmtId="195" formatCode="&quot;Sfr.&quot;\ #,##0;&quot;Sfr.&quot;\ \-#,##0"/>
    <numFmt numFmtId="196" formatCode="&quot;Sfr.&quot;\ #,##0;[Red]&quot;Sfr.&quot;\ \-#,##0"/>
    <numFmt numFmtId="197" formatCode="&quot;Sfr.&quot;\ #,##0.00;&quot;Sfr.&quot;\ \-#,##0.00"/>
    <numFmt numFmtId="198" formatCode="&quot;Sfr.&quot;\ #,##0.00;[Red]&quot;Sfr.&quot;\ \-#,##0.00"/>
    <numFmt numFmtId="199" formatCode="_ &quot;Sfr.&quot;\ * #,##0_ ;_ &quot;Sfr.&quot;\ * \-#,##0_ ;_ &quot;Sfr.&quot;\ * &quot;-&quot;_ ;_ @_ "/>
    <numFmt numFmtId="200" formatCode="_ * #,##0_ ;_ * \-#,##0_ ;_ * &quot;-&quot;_ ;_ @_ "/>
    <numFmt numFmtId="201" formatCode="_ &quot;Sfr.&quot;\ * #,##0.00_ ;_ &quot;Sfr.&quot;\ * \-#,##0.00_ ;_ &quot;Sfr.&quot;\ * &quot;-&quot;??_ ;_ @_ "/>
    <numFmt numFmtId="202" formatCode="_ * #,##0.00_ ;_ * \-#,##0.00_ ;_ * &quot;-&quot;??_ ;_ @_ "/>
    <numFmt numFmtId="203" formatCode="_(* #,##0_);_(* \(#,##0\);_(* &quot;-&quot;??_);_(@_)"/>
    <numFmt numFmtId="204" formatCode="_(* #,##0_);_(* \(#,##0\);_(* &quot;&quot;??_);_(@_)"/>
    <numFmt numFmtId="205" formatCode="#,##0.0"/>
    <numFmt numFmtId="206" formatCode="#,##0.000"/>
    <numFmt numFmtId="207" formatCode="#,##0.0000"/>
    <numFmt numFmtId="208" formatCode="#,##0.0\ ;\–#,##0.0\ ;\–\ "/>
    <numFmt numFmtId="209" formatCode="#,##0\ ;\–#,##0;\–\ "/>
    <numFmt numFmtId="210" formatCode="#,##0;\–#,##0;\–\ "/>
    <numFmt numFmtId="211" formatCode="#,##0.00000"/>
    <numFmt numFmtId="212" formatCode="0.0000"/>
    <numFmt numFmtId="213" formatCode="0.000"/>
    <numFmt numFmtId="214" formatCode="&quot;Yes&quot;;&quot;Yes&quot;;&quot;No&quot;"/>
    <numFmt numFmtId="215" formatCode="&quot;True&quot;;&quot;True&quot;;&quot;False&quot;"/>
    <numFmt numFmtId="216" formatCode="&quot;On&quot;;&quot;On&quot;;&quot;Off&quot;"/>
    <numFmt numFmtId="217" formatCode="[$€-2]\ #,##0.00_);[Red]\([$€-2]\ #,##0.00\)"/>
    <numFmt numFmtId="218" formatCode="#,##0.0;\–#,##0.0;\–\ "/>
    <numFmt numFmtId="219" formatCode="#,##0.00;\–#,##0.00;\–\ "/>
    <numFmt numFmtId="220" formatCode="#,##0.000;\–#,##0.000;\–\ "/>
    <numFmt numFmtId="221" formatCode="#,##0.0000;\–#,##0.0000;\–\ "/>
    <numFmt numFmtId="222" formatCode="#,##0.00000;\–#,##0.00000;\–\ "/>
  </numFmts>
  <fonts count="88">
    <font>
      <sz val="9"/>
      <name val="Helvetica 65"/>
      <family val="0"/>
    </font>
    <font>
      <b/>
      <sz val="9"/>
      <name val="Helvetica 65"/>
      <family val="0"/>
    </font>
    <font>
      <i/>
      <sz val="9"/>
      <name val="Helvetica 65"/>
      <family val="0"/>
    </font>
    <font>
      <b/>
      <i/>
      <sz val="9"/>
      <name val="Helvetica 65"/>
      <family val="0"/>
    </font>
    <font>
      <sz val="14"/>
      <name val="TimesNewRomanPS"/>
      <family val="0"/>
    </font>
    <font>
      <sz val="14"/>
      <name val="Helvetica 65"/>
      <family val="0"/>
    </font>
    <font>
      <sz val="11"/>
      <name val="Helvetica 65"/>
      <family val="0"/>
    </font>
    <font>
      <vertAlign val="superscript"/>
      <sz val="11"/>
      <name val="TimesNewRomanPS"/>
      <family val="0"/>
    </font>
    <font>
      <b/>
      <sz val="14"/>
      <color indexed="12"/>
      <name val="Helvetica 65"/>
      <family val="0"/>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2"/>
      <name val="Arial"/>
      <family val="2"/>
    </font>
    <font>
      <sz val="12"/>
      <color indexed="9"/>
      <name val="Arial"/>
      <family val="2"/>
    </font>
    <font>
      <sz val="12"/>
      <name val="Arial"/>
      <family val="2"/>
    </font>
    <font>
      <sz val="8"/>
      <name val="Helvetica 65"/>
      <family val="0"/>
    </font>
    <font>
      <b/>
      <sz val="14"/>
      <color indexed="9"/>
      <name val="TimesNewRomanPS"/>
      <family val="0"/>
    </font>
    <font>
      <b/>
      <sz val="14"/>
      <color indexed="9"/>
      <name val="Arial"/>
      <family val="2"/>
    </font>
    <font>
      <sz val="10"/>
      <color indexed="9"/>
      <name val="Arial"/>
      <family val="2"/>
    </font>
    <font>
      <b/>
      <sz val="16"/>
      <name val="TimesNewRomanPS"/>
      <family val="0"/>
    </font>
    <font>
      <sz val="14"/>
      <name val="Arial"/>
      <family val="2"/>
    </font>
    <font>
      <sz val="10"/>
      <color indexed="8"/>
      <name val="Arial"/>
      <family val="2"/>
    </font>
    <font>
      <b/>
      <sz val="10"/>
      <name val="Helvetica 65"/>
      <family val="0"/>
    </font>
    <font>
      <b/>
      <sz val="16"/>
      <color indexed="12"/>
      <name val="Helvetica 65"/>
      <family val="0"/>
    </font>
    <font>
      <sz val="11"/>
      <name val="Arial"/>
      <family val="2"/>
    </font>
    <font>
      <vertAlign val="superscript"/>
      <sz val="11"/>
      <name val="Arial"/>
      <family val="2"/>
    </font>
    <font>
      <b/>
      <sz val="11"/>
      <name val="Arial"/>
      <family val="2"/>
    </font>
    <font>
      <b/>
      <u val="single"/>
      <sz val="12"/>
      <color indexed="10"/>
      <name val="Helvetica 65"/>
      <family val="0"/>
    </font>
    <font>
      <b/>
      <vertAlign val="superscript"/>
      <sz val="11"/>
      <name val="Arial"/>
      <family val="2"/>
    </font>
    <font>
      <b/>
      <vertAlign val="superscript"/>
      <sz val="14"/>
      <name val="Arial"/>
      <family val="2"/>
    </font>
    <font>
      <b/>
      <u val="single"/>
      <sz val="11"/>
      <name val="Arial"/>
      <family val="2"/>
    </font>
    <font>
      <b/>
      <i/>
      <sz val="11"/>
      <name val="Arial"/>
      <family val="2"/>
    </font>
    <font>
      <sz val="9"/>
      <name val="Arial"/>
      <family val="2"/>
    </font>
    <font>
      <sz val="12"/>
      <color indexed="21"/>
      <name val="Arial"/>
      <family val="2"/>
    </font>
    <font>
      <sz val="9"/>
      <color indexed="21"/>
      <name val="Arial"/>
      <family val="2"/>
    </font>
    <font>
      <sz val="10"/>
      <color indexed="21"/>
      <name val="Arial"/>
      <family val="2"/>
    </font>
    <font>
      <i/>
      <sz val="11"/>
      <name val="Arial"/>
      <family val="2"/>
    </font>
    <font>
      <sz val="16"/>
      <name val="Arial"/>
      <family val="2"/>
    </font>
    <font>
      <u val="single"/>
      <sz val="11"/>
      <name val="Arial"/>
      <family val="2"/>
    </font>
    <font>
      <sz val="11"/>
      <color indexed="9"/>
      <name val="Arial"/>
      <family val="2"/>
    </font>
    <font>
      <sz val="14"/>
      <color indexed="9"/>
      <name val="Arial"/>
      <family val="2"/>
    </font>
    <font>
      <i/>
      <vertAlign val="superscript"/>
      <sz val="11"/>
      <name val="Arial"/>
      <family val="2"/>
    </font>
    <font>
      <b/>
      <sz val="16"/>
      <color indexed="10"/>
      <name val="Arial"/>
      <family val="2"/>
    </font>
    <font>
      <b/>
      <sz val="11"/>
      <color indexed="9"/>
      <name val="Arial"/>
      <family val="2"/>
    </font>
    <font>
      <i/>
      <sz val="8"/>
      <name val="Arial"/>
      <family val="2"/>
    </font>
    <font>
      <sz val="8"/>
      <color indexed="21"/>
      <name val="Arial"/>
      <family val="2"/>
    </font>
    <font>
      <i/>
      <sz val="8"/>
      <color indexed="21"/>
      <name val="Arial"/>
      <family val="2"/>
    </font>
    <font>
      <b/>
      <sz val="14"/>
      <color indexed="8"/>
      <name val="Arial"/>
      <family val="2"/>
    </font>
    <font>
      <sz val="14"/>
      <color indexed="8"/>
      <name val="Arial"/>
      <family val="2"/>
    </font>
    <font>
      <sz val="11"/>
      <color indexed="8"/>
      <name val="Arial"/>
      <family val="2"/>
    </font>
    <font>
      <b/>
      <sz val="11"/>
      <color indexed="8"/>
      <name val="Arial"/>
      <family val="2"/>
    </font>
    <font>
      <sz val="11"/>
      <color indexed="9"/>
      <name val="Helvetica 65"/>
      <family val="0"/>
    </font>
    <font>
      <sz val="9"/>
      <name val="Tahoma"/>
      <family val="2"/>
    </font>
    <font>
      <sz val="11"/>
      <color indexed="20"/>
      <name val="Arial"/>
      <family val="2"/>
    </font>
    <font>
      <b/>
      <sz val="11"/>
      <color indexed="52"/>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mbria"/>
      <family val="2"/>
    </font>
    <font>
      <sz val="11"/>
      <color indexed="10"/>
      <name val="Arial"/>
      <family val="2"/>
    </font>
    <font>
      <b/>
      <sz val="10"/>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b/>
      <sz val="11"/>
      <color theme="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0"/>
      <color theme="0"/>
      <name val="Arial"/>
      <family val="2"/>
    </font>
    <font>
      <b/>
      <sz val="8"/>
      <name val="Helvetica 65"/>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gray125">
        <bgColor indexed="9"/>
      </patternFill>
    </fill>
    <fill>
      <patternFill patternType="lightGray">
        <bgColor indexed="9"/>
      </patternFill>
    </fill>
    <fill>
      <patternFill patternType="gray0625"/>
    </fill>
    <fill>
      <patternFill patternType="solid">
        <fgColor indexed="22"/>
        <bgColor indexed="64"/>
      </patternFill>
    </fill>
    <fill>
      <patternFill patternType="solid">
        <fgColor rgb="FFFFC000"/>
        <bgColor indexed="64"/>
      </patternFill>
    </fill>
    <fill>
      <patternFill patternType="solid">
        <fgColor rgb="FFFFFF00"/>
        <bgColor indexed="64"/>
      </patternFill>
    </fill>
    <fill>
      <patternFill patternType="lightGray">
        <bgColor rgb="FFFFFF00"/>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style="thin"/>
    </border>
    <border>
      <left style="thin">
        <color indexed="22"/>
      </left>
      <right style="thin"/>
      <top style="thin">
        <color indexed="22"/>
      </top>
      <bottom style="thin"/>
    </border>
    <border>
      <left style="thin"/>
      <right style="thin"/>
      <top style="hair"/>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79" fontId="9" fillId="0" borderId="0" applyFont="0" applyFill="0" applyBorder="0" applyAlignment="0" applyProtection="0"/>
    <xf numFmtId="0" fontId="73" fillId="0" borderId="0" applyNumberFormat="0" applyFill="0" applyBorder="0" applyAlignment="0" applyProtection="0"/>
    <xf numFmtId="0" fontId="10" fillId="0" borderId="0" applyNumberFormat="0" applyFill="0" applyBorder="0" applyAlignment="0" applyProtection="0"/>
    <xf numFmtId="0" fontId="74" fillId="28" borderId="0" applyNumberFormat="0" applyBorder="0" applyAlignment="0" applyProtection="0"/>
    <xf numFmtId="0" fontId="75" fillId="0" borderId="2" applyNumberFormat="0" applyFill="0" applyAlignment="0" applyProtection="0"/>
    <xf numFmtId="0" fontId="76" fillId="0" borderId="3" applyNumberFormat="0" applyFill="0" applyAlignment="0" applyProtection="0"/>
    <xf numFmtId="0" fontId="77" fillId="0" borderId="4" applyNumberFormat="0" applyFill="0" applyAlignment="0" applyProtection="0"/>
    <xf numFmtId="0" fontId="77" fillId="0" borderId="0" applyNumberFormat="0" applyFill="0" applyBorder="0" applyAlignment="0" applyProtection="0"/>
    <xf numFmtId="0" fontId="11" fillId="0" borderId="0" applyNumberFormat="0" applyFill="0" applyBorder="0" applyAlignment="0" applyProtection="0"/>
    <xf numFmtId="0" fontId="78" fillId="29" borderId="5" applyNumberFormat="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9" fillId="0" borderId="0">
      <alignment/>
      <protection/>
    </xf>
    <xf numFmtId="0" fontId="9" fillId="0" borderId="0">
      <alignment/>
      <protection/>
    </xf>
    <xf numFmtId="0" fontId="23"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44">
    <xf numFmtId="0" fontId="0" fillId="0" borderId="0" xfId="0" applyAlignment="1">
      <alignment/>
    </xf>
    <xf numFmtId="0" fontId="5" fillId="33" borderId="0" xfId="0" applyFont="1" applyFill="1" applyAlignment="1">
      <alignment vertical="center"/>
    </xf>
    <xf numFmtId="0" fontId="9" fillId="33" borderId="0" xfId="58" applyFill="1" applyProtection="1">
      <alignment/>
      <protection locked="0"/>
    </xf>
    <xf numFmtId="0" fontId="9" fillId="33" borderId="0" xfId="58" applyFill="1" applyAlignment="1" applyProtection="1">
      <alignment horizontal="center"/>
      <protection locked="0"/>
    </xf>
    <xf numFmtId="0" fontId="6" fillId="33" borderId="0" xfId="0" applyFont="1" applyFill="1" applyAlignment="1" applyProtection="1">
      <alignment vertical="center"/>
      <protection locked="0"/>
    </xf>
    <xf numFmtId="0" fontId="6" fillId="33" borderId="0" xfId="0" applyFont="1" applyFill="1" applyBorder="1" applyAlignment="1" applyProtection="1">
      <alignment vertical="center"/>
      <protection locked="0"/>
    </xf>
    <xf numFmtId="0" fontId="9" fillId="34" borderId="0" xfId="59" applyFill="1">
      <alignment/>
      <protection/>
    </xf>
    <xf numFmtId="0" fontId="9" fillId="33" borderId="0" xfId="59" applyFill="1" applyBorder="1">
      <alignment/>
      <protection/>
    </xf>
    <xf numFmtId="0" fontId="9" fillId="33" borderId="10" xfId="59" applyFill="1" applyBorder="1">
      <alignment/>
      <protection/>
    </xf>
    <xf numFmtId="0" fontId="4"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0" fontId="18" fillId="33" borderId="0" xfId="0" applyFont="1" applyFill="1" applyBorder="1" applyAlignment="1" applyProtection="1">
      <alignment horizontal="centerContinuous" vertical="center"/>
      <protection/>
    </xf>
    <xf numFmtId="0" fontId="4" fillId="33" borderId="11" xfId="0" applyFont="1" applyFill="1" applyBorder="1" applyAlignment="1" applyProtection="1">
      <alignment vertical="center"/>
      <protection/>
    </xf>
    <xf numFmtId="0" fontId="21" fillId="33" borderId="0"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0" fillId="33" borderId="0" xfId="0" applyFill="1" applyAlignment="1" applyProtection="1">
      <alignment/>
      <protection/>
    </xf>
    <xf numFmtId="0" fontId="9" fillId="33" borderId="0" xfId="58" applyFill="1" applyAlignment="1" applyProtection="1">
      <alignment vertical="center" wrapText="1"/>
      <protection/>
    </xf>
    <xf numFmtId="0" fontId="13" fillId="33" borderId="0" xfId="0" applyFont="1" applyFill="1" applyBorder="1" applyAlignment="1">
      <alignment horizontal="center" vertical="center"/>
    </xf>
    <xf numFmtId="0" fontId="7" fillId="33" borderId="0" xfId="58" applyFont="1" applyFill="1" applyAlignment="1" applyProtection="1" quotePrefix="1">
      <alignment horizontal="justify" vertical="center" wrapText="1"/>
      <protection/>
    </xf>
    <xf numFmtId="0" fontId="9" fillId="33" borderId="0" xfId="58" applyFill="1" applyAlignment="1" applyProtection="1">
      <alignment vertical="center"/>
      <protection locked="0"/>
    </xf>
    <xf numFmtId="0" fontId="13" fillId="33" borderId="0" xfId="0" applyFont="1" applyFill="1" applyAlignment="1">
      <alignment horizontal="left" vertical="center"/>
    </xf>
    <xf numFmtId="0" fontId="22" fillId="33" borderId="0" xfId="0" applyFont="1" applyFill="1" applyBorder="1" applyAlignment="1">
      <alignment horizontal="left" vertical="center"/>
    </xf>
    <xf numFmtId="0" fontId="22" fillId="33" borderId="0" xfId="0" applyFont="1" applyFill="1" applyAlignment="1">
      <alignment horizontal="center" vertical="center"/>
    </xf>
    <xf numFmtId="0" fontId="22" fillId="33" borderId="0" xfId="0" applyFont="1" applyFill="1" applyAlignment="1" applyProtection="1">
      <alignment vertical="center"/>
      <protection locked="0"/>
    </xf>
    <xf numFmtId="0" fontId="22" fillId="33" borderId="0" xfId="0" applyFont="1" applyFill="1" applyAlignment="1">
      <alignment vertical="center"/>
    </xf>
    <xf numFmtId="0" fontId="22" fillId="33" borderId="0" xfId="0" applyFont="1" applyFill="1" applyBorder="1" applyAlignment="1">
      <alignment vertical="center"/>
    </xf>
    <xf numFmtId="0" fontId="19" fillId="33" borderId="0" xfId="0" applyFont="1" applyFill="1" applyAlignment="1" applyProtection="1" quotePrefix="1">
      <alignment vertical="center"/>
      <protection locked="0"/>
    </xf>
    <xf numFmtId="0" fontId="19" fillId="33" borderId="0" xfId="0" applyFont="1" applyFill="1" applyAlignment="1" quotePrefix="1">
      <alignment vertical="center"/>
    </xf>
    <xf numFmtId="0" fontId="22" fillId="33" borderId="0" xfId="0" applyFont="1" applyFill="1" applyBorder="1" applyAlignment="1">
      <alignment horizontal="center" vertical="center"/>
    </xf>
    <xf numFmtId="0" fontId="13" fillId="33" borderId="0" xfId="0" applyFont="1" applyFill="1" applyAlignment="1">
      <alignment horizontal="center" vertical="center"/>
    </xf>
    <xf numFmtId="0" fontId="26" fillId="33" borderId="12" xfId="0" applyFont="1" applyFill="1" applyBorder="1" applyAlignment="1">
      <alignment horizontal="centerContinuous" vertical="center" wrapText="1"/>
    </xf>
    <xf numFmtId="0" fontId="26" fillId="33" borderId="13" xfId="0" applyFont="1" applyFill="1" applyBorder="1" applyAlignment="1">
      <alignment horizontal="centerContinuous" wrapText="1"/>
    </xf>
    <xf numFmtId="0" fontId="26" fillId="33" borderId="0" xfId="0" applyFont="1" applyFill="1" applyBorder="1" applyAlignment="1">
      <alignment horizontal="centerContinuous" vertical="center"/>
    </xf>
    <xf numFmtId="0" fontId="26" fillId="33" borderId="0" xfId="0" applyFont="1" applyFill="1" applyAlignment="1" applyProtection="1">
      <alignment vertical="center"/>
      <protection locked="0"/>
    </xf>
    <xf numFmtId="0" fontId="26" fillId="33" borderId="0" xfId="0" applyFont="1" applyFill="1" applyAlignment="1">
      <alignment vertical="center"/>
    </xf>
    <xf numFmtId="0" fontId="28" fillId="33" borderId="0" xfId="0" applyFont="1" applyFill="1" applyBorder="1" applyAlignment="1">
      <alignment horizontal="center" vertical="center"/>
    </xf>
    <xf numFmtId="0" fontId="26" fillId="33" borderId="0" xfId="0" applyFont="1" applyFill="1" applyBorder="1" applyAlignment="1" applyProtection="1">
      <alignment horizontal="center"/>
      <protection/>
    </xf>
    <xf numFmtId="0" fontId="26" fillId="33" borderId="0" xfId="0" applyFont="1" applyFill="1" applyAlignment="1" applyProtection="1">
      <alignment/>
      <protection locked="0"/>
    </xf>
    <xf numFmtId="0" fontId="26" fillId="33" borderId="0" xfId="0" applyFont="1" applyFill="1" applyAlignment="1">
      <alignment/>
    </xf>
    <xf numFmtId="0" fontId="26" fillId="33" borderId="11" xfId="0" applyFont="1" applyFill="1" applyBorder="1" applyAlignment="1">
      <alignment vertical="center"/>
    </xf>
    <xf numFmtId="0" fontId="26" fillId="33" borderId="0" xfId="0" applyFont="1" applyFill="1" applyBorder="1" applyAlignment="1">
      <alignment vertical="center"/>
    </xf>
    <xf numFmtId="210" fontId="26" fillId="33" borderId="0" xfId="0" applyNumberFormat="1" applyFont="1" applyFill="1" applyBorder="1" applyAlignment="1" applyProtection="1">
      <alignment horizontal="center" vertical="center"/>
      <protection locked="0"/>
    </xf>
    <xf numFmtId="0" fontId="26" fillId="33" borderId="11" xfId="0" applyFont="1" applyFill="1" applyBorder="1" applyAlignment="1" quotePrefix="1">
      <alignment vertical="center"/>
    </xf>
    <xf numFmtId="0" fontId="26" fillId="33" borderId="0" xfId="0" applyFont="1" applyFill="1" applyBorder="1" applyAlignment="1" quotePrefix="1">
      <alignment vertical="center"/>
    </xf>
    <xf numFmtId="0" fontId="32" fillId="33" borderId="11" xfId="0" applyFont="1" applyFill="1" applyBorder="1" applyAlignment="1">
      <alignment/>
    </xf>
    <xf numFmtId="0" fontId="28" fillId="33" borderId="0" xfId="0" applyFont="1" applyFill="1" applyBorder="1" applyAlignment="1">
      <alignment/>
    </xf>
    <xf numFmtId="3" fontId="26" fillId="33" borderId="0" xfId="0" applyNumberFormat="1" applyFont="1" applyFill="1" applyBorder="1" applyAlignment="1" applyProtection="1">
      <alignment horizontal="center"/>
      <protection locked="0"/>
    </xf>
    <xf numFmtId="3" fontId="26" fillId="33" borderId="0" xfId="0" applyNumberFormat="1" applyFont="1" applyFill="1" applyBorder="1" applyAlignment="1" applyProtection="1">
      <alignment horizontal="center"/>
      <protection/>
    </xf>
    <xf numFmtId="0" fontId="34" fillId="33" borderId="0" xfId="0" applyFont="1" applyFill="1" applyAlignment="1" applyProtection="1">
      <alignment vertical="center"/>
      <protection locked="0"/>
    </xf>
    <xf numFmtId="0" fontId="34" fillId="33" borderId="0" xfId="0" applyFont="1" applyFill="1" applyAlignment="1" applyProtection="1">
      <alignment/>
      <protection locked="0"/>
    </xf>
    <xf numFmtId="0" fontId="34" fillId="33" borderId="0" xfId="0" applyFont="1" applyFill="1" applyAlignment="1" applyProtection="1">
      <alignment vertical="top"/>
      <protection locked="0"/>
    </xf>
    <xf numFmtId="0" fontId="28" fillId="33" borderId="14" xfId="0" applyFont="1" applyFill="1" applyBorder="1" applyAlignment="1">
      <alignment vertical="center"/>
    </xf>
    <xf numFmtId="0" fontId="34" fillId="33" borderId="0" xfId="0" applyFont="1" applyFill="1" applyBorder="1" applyAlignment="1" applyProtection="1">
      <alignment/>
      <protection locked="0"/>
    </xf>
    <xf numFmtId="0" fontId="34" fillId="33" borderId="15" xfId="0" applyFont="1" applyFill="1" applyBorder="1" applyAlignment="1" applyProtection="1">
      <alignment vertical="top"/>
      <protection locked="0"/>
    </xf>
    <xf numFmtId="0" fontId="34" fillId="33" borderId="14" xfId="0" applyFont="1" applyFill="1" applyBorder="1" applyAlignment="1" applyProtection="1">
      <alignment vertical="top"/>
      <protection locked="0"/>
    </xf>
    <xf numFmtId="0" fontId="36" fillId="33" borderId="0" xfId="0" applyFont="1" applyFill="1" applyAlignment="1" applyProtection="1">
      <alignment horizontal="center" vertical="center"/>
      <protection locked="0"/>
    </xf>
    <xf numFmtId="0" fontId="36" fillId="33" borderId="0" xfId="0" applyFont="1" applyFill="1" applyAlignment="1" applyProtection="1" quotePrefix="1">
      <alignment vertical="center"/>
      <protection locked="0"/>
    </xf>
    <xf numFmtId="0" fontId="37" fillId="34" borderId="16" xfId="0" applyFont="1" applyFill="1" applyBorder="1" applyAlignment="1" applyProtection="1">
      <alignment vertical="center"/>
      <protection locked="0"/>
    </xf>
    <xf numFmtId="0" fontId="37" fillId="34" borderId="16" xfId="0" applyFont="1" applyFill="1" applyBorder="1" applyAlignment="1">
      <alignment vertical="center"/>
    </xf>
    <xf numFmtId="0" fontId="37" fillId="34" borderId="14" xfId="0" applyFont="1" applyFill="1" applyBorder="1" applyAlignment="1">
      <alignment vertical="center"/>
    </xf>
    <xf numFmtId="0" fontId="35" fillId="34" borderId="15" xfId="0" applyFont="1" applyFill="1" applyBorder="1" applyAlignment="1" applyProtection="1">
      <alignment vertical="center"/>
      <protection locked="0"/>
    </xf>
    <xf numFmtId="0" fontId="26" fillId="33" borderId="17" xfId="0" applyFont="1" applyFill="1" applyBorder="1" applyAlignment="1">
      <alignment horizontal="centerContinuous" vertical="center" wrapText="1"/>
    </xf>
    <xf numFmtId="0" fontId="26" fillId="33" borderId="10" xfId="0" applyFont="1" applyFill="1" applyBorder="1" applyAlignment="1">
      <alignment horizontal="centerContinuous" wrapText="1"/>
    </xf>
    <xf numFmtId="210" fontId="38" fillId="33" borderId="0" xfId="0" applyNumberFormat="1" applyFont="1" applyFill="1" applyBorder="1" applyAlignment="1" applyProtection="1">
      <alignment horizontal="center" vertical="center"/>
      <protection locked="0"/>
    </xf>
    <xf numFmtId="0" fontId="38" fillId="33" borderId="0" xfId="0" applyFont="1" applyFill="1" applyAlignment="1" applyProtection="1">
      <alignment vertical="center"/>
      <protection locked="0"/>
    </xf>
    <xf numFmtId="0" fontId="38" fillId="33" borderId="0" xfId="0" applyFont="1" applyFill="1" applyAlignment="1">
      <alignment vertical="center"/>
    </xf>
    <xf numFmtId="210" fontId="16" fillId="33" borderId="0" xfId="58" applyNumberFormat="1" applyFont="1" applyFill="1" applyBorder="1" applyAlignment="1" applyProtection="1">
      <alignment horizontal="center" vertical="center"/>
      <protection locked="0"/>
    </xf>
    <xf numFmtId="0" fontId="13" fillId="33" borderId="0" xfId="0" applyFont="1" applyFill="1" applyBorder="1" applyAlignment="1">
      <alignment vertical="center"/>
    </xf>
    <xf numFmtId="0" fontId="27" fillId="33" borderId="14" xfId="58" applyFont="1" applyFill="1" applyBorder="1" applyAlignment="1" applyProtection="1" quotePrefix="1">
      <alignment horizontal="justify" vertical="center" wrapText="1"/>
      <protection/>
    </xf>
    <xf numFmtId="0" fontId="9" fillId="33" borderId="0" xfId="58" applyFont="1" applyFill="1" applyProtection="1">
      <alignment/>
      <protection locked="0"/>
    </xf>
    <xf numFmtId="0" fontId="9" fillId="33" borderId="0" xfId="58" applyFont="1" applyFill="1" applyAlignment="1" applyProtection="1">
      <alignment horizontal="center"/>
      <protection locked="0"/>
    </xf>
    <xf numFmtId="210" fontId="26" fillId="33" borderId="0" xfId="0" applyNumberFormat="1" applyFont="1" applyFill="1" applyBorder="1" applyAlignment="1" applyProtection="1">
      <alignment horizontal="center"/>
      <protection locked="0"/>
    </xf>
    <xf numFmtId="0" fontId="26" fillId="33" borderId="0" xfId="0" applyFont="1" applyFill="1" applyBorder="1" applyAlignment="1">
      <alignment/>
    </xf>
    <xf numFmtId="0" fontId="26" fillId="33" borderId="14" xfId="0" applyFont="1" applyFill="1" applyBorder="1" applyAlignment="1" applyProtection="1">
      <alignment vertical="center"/>
      <protection locked="0"/>
    </xf>
    <xf numFmtId="0" fontId="0" fillId="33" borderId="0" xfId="0" applyFill="1" applyBorder="1" applyAlignment="1" applyProtection="1">
      <alignment/>
      <protection/>
    </xf>
    <xf numFmtId="0" fontId="34" fillId="33" borderId="0" xfId="0" applyFont="1" applyFill="1" applyAlignment="1" applyProtection="1">
      <alignment/>
      <protection/>
    </xf>
    <xf numFmtId="0" fontId="26" fillId="33" borderId="0" xfId="0" applyFont="1" applyFill="1" applyBorder="1" applyAlignment="1" applyProtection="1">
      <alignment vertical="center"/>
      <protection/>
    </xf>
    <xf numFmtId="0" fontId="26" fillId="33" borderId="14" xfId="0" applyFont="1" applyFill="1" applyBorder="1" applyAlignment="1">
      <alignment horizontal="centerContinuous" vertical="center" wrapText="1"/>
    </xf>
    <xf numFmtId="0" fontId="26" fillId="0" borderId="18" xfId="0" applyFont="1" applyFill="1" applyBorder="1" applyAlignment="1">
      <alignment vertical="center"/>
    </xf>
    <xf numFmtId="0" fontId="4" fillId="33" borderId="0" xfId="0" applyFont="1" applyFill="1" applyBorder="1" applyAlignment="1" applyProtection="1" quotePrefix="1">
      <alignment vertical="center" wrapText="1"/>
      <protection/>
    </xf>
    <xf numFmtId="0" fontId="26" fillId="33" borderId="0" xfId="0" applyFont="1" applyFill="1" applyBorder="1" applyAlignment="1" applyProtection="1" quotePrefix="1">
      <alignment horizontal="left" vertical="center" wrapText="1"/>
      <protection/>
    </xf>
    <xf numFmtId="0" fontId="4" fillId="33" borderId="15" xfId="0" applyFont="1" applyFill="1" applyBorder="1" applyAlignment="1" applyProtection="1" quotePrefix="1">
      <alignment vertical="center" wrapText="1"/>
      <protection/>
    </xf>
    <xf numFmtId="0" fontId="4" fillId="33" borderId="14" xfId="0" applyFont="1" applyFill="1" applyBorder="1" applyAlignment="1" applyProtection="1" quotePrefix="1">
      <alignment horizontal="justify" vertical="center" wrapText="1"/>
      <protection/>
    </xf>
    <xf numFmtId="0" fontId="16" fillId="33" borderId="0" xfId="58" applyFont="1" applyFill="1" applyProtection="1">
      <alignment/>
      <protection locked="0"/>
    </xf>
    <xf numFmtId="0" fontId="26" fillId="33" borderId="0" xfId="58" applyFont="1" applyFill="1" applyBorder="1" applyProtection="1">
      <alignment/>
      <protection locked="0"/>
    </xf>
    <xf numFmtId="0" fontId="9" fillId="33" borderId="0" xfId="58" applyFont="1" applyFill="1" applyBorder="1" applyProtection="1">
      <alignment/>
      <protection locked="0"/>
    </xf>
    <xf numFmtId="0" fontId="13" fillId="33" borderId="0" xfId="58" applyFont="1" applyFill="1" applyBorder="1" applyAlignment="1" applyProtection="1">
      <alignment horizontal="left"/>
      <protection locked="0"/>
    </xf>
    <xf numFmtId="0" fontId="14" fillId="33" borderId="0" xfId="58" applyFont="1" applyFill="1" applyBorder="1" applyAlignment="1" applyProtection="1">
      <alignment horizontal="center" vertical="center" wrapText="1"/>
      <protection locked="0"/>
    </xf>
    <xf numFmtId="0" fontId="28" fillId="33" borderId="0" xfId="58" applyFont="1" applyFill="1" applyBorder="1" applyAlignment="1" applyProtection="1">
      <alignment horizontal="justify" vertical="center"/>
      <protection locked="0"/>
    </xf>
    <xf numFmtId="208" fontId="28" fillId="33" borderId="0" xfId="58" applyNumberFormat="1" applyFont="1" applyFill="1" applyBorder="1" applyAlignment="1" applyProtection="1">
      <alignment horizontal="right"/>
      <protection locked="0"/>
    </xf>
    <xf numFmtId="0" fontId="26" fillId="33" borderId="0" xfId="58" applyFont="1" applyFill="1" applyBorder="1" applyAlignment="1" applyProtection="1">
      <alignment/>
      <protection locked="0"/>
    </xf>
    <xf numFmtId="0" fontId="28" fillId="33" borderId="0" xfId="58" applyFont="1" applyFill="1" applyBorder="1" applyAlignment="1" applyProtection="1" quotePrefix="1">
      <alignment horizontal="left" vertical="center"/>
      <protection locked="0"/>
    </xf>
    <xf numFmtId="0" fontId="26" fillId="33" borderId="0" xfId="58" applyFont="1" applyFill="1" applyBorder="1" applyAlignment="1" applyProtection="1">
      <alignment horizontal="center" vertical="center" wrapText="1"/>
      <protection locked="0"/>
    </xf>
    <xf numFmtId="0" fontId="26" fillId="33" borderId="0" xfId="58" applyFont="1" applyFill="1" applyBorder="1" applyAlignment="1" applyProtection="1" quotePrefix="1">
      <alignment horizontal="left" vertical="center"/>
      <protection locked="0"/>
    </xf>
    <xf numFmtId="0" fontId="26" fillId="33" borderId="0" xfId="58" applyFont="1" applyFill="1" applyBorder="1" applyAlignment="1" applyProtection="1">
      <alignment horizontal="justify"/>
      <protection locked="0"/>
    </xf>
    <xf numFmtId="3" fontId="26" fillId="33" borderId="0" xfId="58" applyNumberFormat="1" applyFont="1" applyFill="1" applyBorder="1" applyAlignment="1" applyProtection="1">
      <alignment horizontal="center" vertical="center"/>
      <protection locked="0"/>
    </xf>
    <xf numFmtId="0" fontId="26" fillId="33" borderId="0" xfId="58" applyFont="1" applyFill="1" applyBorder="1" applyAlignment="1" applyProtection="1" quotePrefix="1">
      <alignment horizontal="left" vertical="center" wrapText="1"/>
      <protection locked="0"/>
    </xf>
    <xf numFmtId="0" fontId="26" fillId="33" borderId="0" xfId="58" applyFont="1" applyFill="1" applyBorder="1" applyAlignment="1" applyProtection="1" quotePrefix="1">
      <alignment vertical="center" wrapText="1"/>
      <protection locked="0"/>
    </xf>
    <xf numFmtId="0" fontId="26" fillId="33" borderId="0" xfId="58" applyFont="1" applyFill="1" applyBorder="1" applyAlignment="1" applyProtection="1" quotePrefix="1">
      <alignment horizontal="left"/>
      <protection locked="0"/>
    </xf>
    <xf numFmtId="0" fontId="27" fillId="33" borderId="0" xfId="58" applyFont="1" applyFill="1" applyBorder="1" applyAlignment="1" applyProtection="1" quotePrefix="1">
      <alignment horizontal="left"/>
      <protection locked="0"/>
    </xf>
    <xf numFmtId="0" fontId="26" fillId="33" borderId="0" xfId="58" applyFont="1" applyFill="1" applyBorder="1" applyAlignment="1" applyProtection="1" quotePrefix="1">
      <alignment horizontal="left" wrapText="1"/>
      <protection locked="0"/>
    </xf>
    <xf numFmtId="0" fontId="26" fillId="33" borderId="0" xfId="58" applyFont="1" applyFill="1" applyBorder="1" applyAlignment="1" applyProtection="1">
      <alignment wrapText="1"/>
      <protection locked="0"/>
    </xf>
    <xf numFmtId="0" fontId="26" fillId="33" borderId="0" xfId="58" applyFont="1" applyFill="1" applyBorder="1" applyAlignment="1" applyProtection="1">
      <alignment vertical="center"/>
      <protection locked="0"/>
    </xf>
    <xf numFmtId="0" fontId="27" fillId="33" borderId="0" xfId="58" applyFont="1" applyFill="1" applyBorder="1" applyProtection="1">
      <alignment/>
      <protection locked="0"/>
    </xf>
    <xf numFmtId="17" fontId="13" fillId="33" borderId="0" xfId="58" applyNumberFormat="1" applyFont="1" applyFill="1" applyAlignment="1" applyProtection="1" quotePrefix="1">
      <alignment horizontal="center"/>
      <protection locked="0"/>
    </xf>
    <xf numFmtId="0" fontId="9" fillId="33" borderId="0" xfId="58" applyFont="1" applyFill="1" applyBorder="1" applyAlignment="1" applyProtection="1">
      <alignment horizontal="center"/>
      <protection locked="0"/>
    </xf>
    <xf numFmtId="0" fontId="22" fillId="0" borderId="0" xfId="0" applyFont="1" applyFill="1" applyAlignment="1" applyProtection="1">
      <alignment vertical="center"/>
      <protection locked="0"/>
    </xf>
    <xf numFmtId="0" fontId="22" fillId="0" borderId="0" xfId="0" applyFont="1" applyFill="1" applyAlignment="1">
      <alignment vertical="center"/>
    </xf>
    <xf numFmtId="0" fontId="26" fillId="0" borderId="14" xfId="0" applyFont="1" applyFill="1" applyBorder="1" applyAlignment="1" applyProtection="1">
      <alignment vertical="center"/>
      <protection locked="0"/>
    </xf>
    <xf numFmtId="0" fontId="34" fillId="0" borderId="14" xfId="0" applyFont="1" applyFill="1" applyBorder="1" applyAlignment="1" applyProtection="1">
      <alignment/>
      <protection locked="0"/>
    </xf>
    <xf numFmtId="0" fontId="34" fillId="0" borderId="0" xfId="0" applyFont="1" applyFill="1" applyAlignment="1" applyProtection="1">
      <alignment/>
      <protection locked="0"/>
    </xf>
    <xf numFmtId="0" fontId="22" fillId="0" borderId="0" xfId="0" applyFont="1" applyFill="1" applyBorder="1" applyAlignment="1" applyProtection="1">
      <alignment vertical="center"/>
      <protection locked="0"/>
    </xf>
    <xf numFmtId="0" fontId="22" fillId="0" borderId="0" xfId="0" applyFont="1" applyFill="1" applyBorder="1" applyAlignment="1">
      <alignment vertical="center"/>
    </xf>
    <xf numFmtId="0" fontId="34" fillId="0" borderId="0" xfId="0" applyFont="1" applyFill="1" applyBorder="1" applyAlignment="1" applyProtection="1">
      <alignment/>
      <protection locked="0"/>
    </xf>
    <xf numFmtId="0" fontId="26" fillId="0" borderId="19" xfId="0" applyFont="1" applyFill="1" applyBorder="1" applyAlignment="1" applyProtection="1">
      <alignment vertical="center"/>
      <protection locked="0"/>
    </xf>
    <xf numFmtId="0" fontId="26" fillId="0" borderId="20" xfId="0" applyFont="1" applyFill="1" applyBorder="1" applyAlignment="1" applyProtection="1">
      <alignment vertical="center"/>
      <protection locked="0"/>
    </xf>
    <xf numFmtId="0" fontId="28" fillId="33" borderId="15" xfId="0" applyFont="1" applyFill="1" applyBorder="1" applyAlignment="1">
      <alignment horizontal="center" vertical="center"/>
    </xf>
    <xf numFmtId="0" fontId="28" fillId="0" borderId="14" xfId="0" applyFont="1" applyFill="1" applyBorder="1" applyAlignment="1" applyProtection="1">
      <alignment horizontal="center" vertical="center"/>
      <protection/>
    </xf>
    <xf numFmtId="0" fontId="28" fillId="33" borderId="0" xfId="0" applyFont="1" applyFill="1" applyBorder="1" applyAlignment="1" applyProtection="1">
      <alignment horizontal="center" vertical="center"/>
      <protection/>
    </xf>
    <xf numFmtId="0" fontId="28" fillId="33" borderId="15"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wrapText="1"/>
      <protection/>
    </xf>
    <xf numFmtId="0" fontId="28" fillId="0" borderId="21" xfId="0" applyFont="1" applyFill="1" applyBorder="1" applyAlignment="1" applyProtection="1" quotePrefix="1">
      <alignment horizontal="center" vertical="center"/>
      <protection/>
    </xf>
    <xf numFmtId="0" fontId="28" fillId="0" borderId="15" xfId="0" applyFont="1" applyFill="1" applyBorder="1" applyAlignment="1" applyProtection="1">
      <alignment horizontal="center" vertical="center"/>
      <protection/>
    </xf>
    <xf numFmtId="0" fontId="28" fillId="33" borderId="21" xfId="0" applyFont="1" applyFill="1" applyBorder="1" applyAlignment="1">
      <alignment horizontal="center" vertical="center"/>
    </xf>
    <xf numFmtId="0" fontId="28" fillId="33" borderId="21" xfId="0" applyFont="1" applyFill="1" applyBorder="1" applyAlignment="1" quotePrefix="1">
      <alignment horizontal="center" vertical="center"/>
    </xf>
    <xf numFmtId="0" fontId="28" fillId="33" borderId="21" xfId="0" applyFont="1" applyFill="1" applyBorder="1" applyAlignment="1">
      <alignment horizontal="center" vertical="center" wrapText="1"/>
    </xf>
    <xf numFmtId="0" fontId="26" fillId="33" borderId="0" xfId="58" applyFont="1" applyFill="1" applyProtection="1">
      <alignment/>
      <protection locked="0"/>
    </xf>
    <xf numFmtId="0" fontId="28" fillId="33" borderId="0" xfId="58" applyFont="1" applyFill="1" applyBorder="1" applyAlignment="1" applyProtection="1">
      <alignment/>
      <protection/>
    </xf>
    <xf numFmtId="0" fontId="26" fillId="33" borderId="0" xfId="58" applyFont="1" applyFill="1" applyAlignment="1" applyProtection="1">
      <alignment wrapText="1"/>
      <protection locked="0"/>
    </xf>
    <xf numFmtId="0" fontId="26" fillId="33" borderId="0" xfId="58" applyFont="1" applyFill="1" applyBorder="1" applyAlignment="1" applyProtection="1">
      <alignment horizontal="center" vertical="center" wrapText="1"/>
      <protection/>
    </xf>
    <xf numFmtId="0" fontId="22" fillId="33" borderId="0" xfId="58" applyFont="1" applyFill="1" applyProtection="1">
      <alignment/>
      <protection locked="0"/>
    </xf>
    <xf numFmtId="0" fontId="13" fillId="33" borderId="0" xfId="58" applyFont="1" applyFill="1" applyBorder="1" applyAlignment="1" applyProtection="1">
      <alignment/>
      <protection/>
    </xf>
    <xf numFmtId="0" fontId="9" fillId="33" borderId="0" xfId="58" applyFill="1" applyBorder="1" applyAlignment="1" applyProtection="1">
      <alignment vertical="center"/>
      <protection locked="0"/>
    </xf>
    <xf numFmtId="0" fontId="9" fillId="33" borderId="0" xfId="58" applyFill="1" applyBorder="1" applyProtection="1">
      <alignment/>
      <protection locked="0"/>
    </xf>
    <xf numFmtId="0" fontId="9" fillId="33" borderId="13" xfId="58" applyFill="1" applyBorder="1" applyProtection="1">
      <alignment/>
      <protection locked="0"/>
    </xf>
    <xf numFmtId="0" fontId="9" fillId="33" borderId="0" xfId="58" applyFill="1" applyBorder="1" applyAlignment="1" applyProtection="1">
      <alignment/>
      <protection locked="0"/>
    </xf>
    <xf numFmtId="210" fontId="16" fillId="33" borderId="0" xfId="58" applyNumberFormat="1" applyFont="1" applyFill="1" applyBorder="1" applyAlignment="1" applyProtection="1">
      <alignment horizontal="center"/>
      <protection locked="0"/>
    </xf>
    <xf numFmtId="0" fontId="26" fillId="33" borderId="0" xfId="0" applyFont="1" applyFill="1" applyAlignment="1">
      <alignment vertical="top"/>
    </xf>
    <xf numFmtId="0" fontId="26" fillId="33" borderId="0" xfId="0" applyFont="1" applyFill="1" applyBorder="1" applyAlignment="1">
      <alignment vertical="top"/>
    </xf>
    <xf numFmtId="0" fontId="26" fillId="33" borderId="0" xfId="0" applyFont="1" applyFill="1" applyAlignment="1" applyProtection="1">
      <alignment vertical="top"/>
      <protection locked="0"/>
    </xf>
    <xf numFmtId="0" fontId="38" fillId="33" borderId="0" xfId="0" applyFont="1" applyFill="1" applyBorder="1" applyAlignment="1" quotePrefix="1">
      <alignment vertical="top"/>
    </xf>
    <xf numFmtId="0" fontId="26" fillId="33" borderId="0" xfId="0" applyFont="1" applyFill="1" applyBorder="1" applyAlignment="1" applyProtection="1">
      <alignment vertical="top"/>
      <protection locked="0"/>
    </xf>
    <xf numFmtId="210" fontId="26" fillId="33" borderId="0" xfId="0" applyNumberFormat="1" applyFont="1" applyFill="1" applyBorder="1" applyAlignment="1" applyProtection="1">
      <alignment horizontal="center" vertical="top"/>
      <protection locked="0"/>
    </xf>
    <xf numFmtId="0" fontId="26" fillId="33" borderId="17" xfId="0" applyFont="1" applyFill="1" applyBorder="1" applyAlignment="1">
      <alignment vertical="top"/>
    </xf>
    <xf numFmtId="0" fontId="26" fillId="0" borderId="0" xfId="0" applyFont="1" applyFill="1" applyBorder="1" applyAlignment="1">
      <alignment vertical="center"/>
    </xf>
    <xf numFmtId="0" fontId="26" fillId="0" borderId="0" xfId="0" applyFont="1" applyFill="1" applyBorder="1" applyAlignment="1">
      <alignment/>
    </xf>
    <xf numFmtId="0" fontId="26" fillId="0" borderId="0" xfId="0" applyFont="1" applyFill="1" applyBorder="1" applyAlignment="1" quotePrefix="1">
      <alignment vertical="center"/>
    </xf>
    <xf numFmtId="0" fontId="28" fillId="0" borderId="0" xfId="0" applyFont="1" applyFill="1" applyBorder="1" applyAlignment="1">
      <alignment/>
    </xf>
    <xf numFmtId="0" fontId="38" fillId="33" borderId="0" xfId="0" applyFont="1" applyFill="1" applyBorder="1" applyAlignment="1" applyProtection="1">
      <alignment vertical="center"/>
      <protection locked="0"/>
    </xf>
    <xf numFmtId="0" fontId="38" fillId="33" borderId="0" xfId="0" applyFont="1" applyFill="1" applyBorder="1" applyAlignment="1">
      <alignment vertical="center"/>
    </xf>
    <xf numFmtId="0" fontId="26" fillId="33" borderId="21" xfId="58" applyFont="1" applyFill="1" applyBorder="1" applyAlignment="1" applyProtection="1">
      <alignment horizontal="center" vertical="center" wrapText="1"/>
      <protection locked="0"/>
    </xf>
    <xf numFmtId="3" fontId="26" fillId="33" borderId="14" xfId="58" applyNumberFormat="1" applyFont="1" applyFill="1" applyBorder="1" applyAlignment="1" applyProtection="1">
      <alignment horizontal="center" vertical="center"/>
      <protection locked="0"/>
    </xf>
    <xf numFmtId="0" fontId="26" fillId="33" borderId="21" xfId="58" applyFont="1" applyFill="1" applyBorder="1" applyAlignment="1" applyProtection="1">
      <alignment horizontal="center" vertical="center"/>
      <protection locked="0"/>
    </xf>
    <xf numFmtId="3" fontId="26" fillId="33" borderId="22" xfId="58" applyNumberFormat="1" applyFont="1" applyFill="1" applyBorder="1" applyAlignment="1" applyProtection="1">
      <alignment horizontal="center" vertical="center"/>
      <protection locked="0"/>
    </xf>
    <xf numFmtId="3" fontId="26" fillId="33" borderId="23" xfId="58" applyNumberFormat="1" applyFont="1" applyFill="1" applyBorder="1" applyAlignment="1" applyProtection="1">
      <alignment horizontal="center" vertical="center"/>
      <protection locked="0"/>
    </xf>
    <xf numFmtId="0" fontId="26" fillId="33" borderId="16" xfId="58" applyFont="1" applyFill="1" applyBorder="1" applyAlignment="1" applyProtection="1">
      <alignment horizontal="center" vertical="center" wrapText="1"/>
      <protection locked="0"/>
    </xf>
    <xf numFmtId="0" fontId="26" fillId="33" borderId="14" xfId="58" applyFont="1" applyFill="1" applyBorder="1" applyAlignment="1" applyProtection="1">
      <alignment horizontal="center" vertical="center" wrapText="1"/>
      <protection locked="0"/>
    </xf>
    <xf numFmtId="3" fontId="26" fillId="33" borderId="21" xfId="0" applyNumberFormat="1" applyFont="1" applyFill="1" applyBorder="1" applyAlignment="1" applyProtection="1">
      <alignment horizontal="center" vertical="center"/>
      <protection locked="0"/>
    </xf>
    <xf numFmtId="0" fontId="9" fillId="33" borderId="13" xfId="59" applyFill="1" applyBorder="1">
      <alignment/>
      <protection/>
    </xf>
    <xf numFmtId="0" fontId="9" fillId="33" borderId="18" xfId="59" applyFill="1" applyBorder="1">
      <alignment/>
      <protection/>
    </xf>
    <xf numFmtId="0" fontId="1" fillId="33" borderId="11" xfId="59" applyFont="1" applyFill="1" applyBorder="1" applyAlignment="1">
      <alignment horizontal="center"/>
      <protection/>
    </xf>
    <xf numFmtId="0" fontId="9" fillId="33" borderId="11" xfId="59" applyFill="1" applyBorder="1">
      <alignment/>
      <protection/>
    </xf>
    <xf numFmtId="0" fontId="9" fillId="33" borderId="17" xfId="59" applyFill="1" applyBorder="1">
      <alignment/>
      <protection/>
    </xf>
    <xf numFmtId="0" fontId="1" fillId="33" borderId="0" xfId="59" applyFont="1" applyFill="1" applyBorder="1" applyAlignment="1" quotePrefix="1">
      <alignment horizontal="left"/>
      <protection/>
    </xf>
    <xf numFmtId="0" fontId="24" fillId="33" borderId="0" xfId="0" applyFont="1" applyFill="1" applyBorder="1" applyAlignment="1" quotePrefix="1">
      <alignment/>
    </xf>
    <xf numFmtId="0" fontId="44" fillId="33" borderId="0" xfId="0" applyFont="1" applyFill="1" applyBorder="1" applyAlignment="1">
      <alignment horizontal="center" vertical="center"/>
    </xf>
    <xf numFmtId="0" fontId="44" fillId="33" borderId="19" xfId="59" applyFont="1" applyFill="1" applyBorder="1" applyAlignment="1">
      <alignment horizontal="right"/>
      <protection/>
    </xf>
    <xf numFmtId="0" fontId="22" fillId="33" borderId="18" xfId="59" applyFont="1" applyFill="1" applyBorder="1" applyAlignment="1" applyProtection="1">
      <alignment horizontal="center" vertical="center"/>
      <protection locked="0"/>
    </xf>
    <xf numFmtId="0" fontId="0" fillId="0" borderId="18" xfId="0" applyBorder="1" applyAlignment="1">
      <alignment/>
    </xf>
    <xf numFmtId="0" fontId="25" fillId="33" borderId="18" xfId="59" applyFont="1" applyFill="1" applyBorder="1" applyAlignment="1" quotePrefix="1">
      <alignment horizontal="center"/>
      <protection/>
    </xf>
    <xf numFmtId="0" fontId="8" fillId="33" borderId="18" xfId="59" applyFont="1" applyFill="1" applyBorder="1" applyAlignment="1">
      <alignment horizontal="center"/>
      <protection/>
    </xf>
    <xf numFmtId="0" fontId="29" fillId="33" borderId="18" xfId="59" applyFont="1" applyFill="1" applyBorder="1" applyAlignment="1">
      <alignment horizontal="center"/>
      <protection/>
    </xf>
    <xf numFmtId="0" fontId="24" fillId="33" borderId="18" xfId="0" applyFont="1" applyFill="1" applyBorder="1" applyAlignment="1" quotePrefix="1">
      <alignment/>
    </xf>
    <xf numFmtId="0" fontId="9" fillId="0" borderId="10" xfId="59" applyFill="1" applyBorder="1">
      <alignment/>
      <protection/>
    </xf>
    <xf numFmtId="0" fontId="9" fillId="0" borderId="20" xfId="59" applyFill="1" applyBorder="1">
      <alignment/>
      <protection/>
    </xf>
    <xf numFmtId="0" fontId="44" fillId="33" borderId="13" xfId="59" applyFont="1" applyFill="1" applyBorder="1" applyAlignment="1">
      <alignment horizontal="right"/>
      <protection/>
    </xf>
    <xf numFmtId="0" fontId="9" fillId="33" borderId="12" xfId="59" applyFill="1" applyBorder="1">
      <alignment/>
      <protection/>
    </xf>
    <xf numFmtId="0" fontId="9" fillId="33" borderId="19" xfId="59" applyFill="1" applyBorder="1">
      <alignment/>
      <protection/>
    </xf>
    <xf numFmtId="0" fontId="26" fillId="0" borderId="0" xfId="0" applyFont="1" applyAlignment="1" quotePrefix="1">
      <alignment horizontal="left" vertical="center"/>
    </xf>
    <xf numFmtId="0" fontId="27" fillId="33" borderId="0" xfId="58" applyFont="1" applyFill="1" applyBorder="1" applyAlignment="1" applyProtection="1" quotePrefix="1">
      <alignment horizontal="left" vertical="center"/>
      <protection locked="0"/>
    </xf>
    <xf numFmtId="3" fontId="26" fillId="33" borderId="24" xfId="58" applyNumberFormat="1" applyFont="1" applyFill="1" applyBorder="1" applyAlignment="1" applyProtection="1">
      <alignment horizontal="center" vertical="center"/>
      <protection locked="0"/>
    </xf>
    <xf numFmtId="3" fontId="26" fillId="33" borderId="25" xfId="58" applyNumberFormat="1" applyFont="1" applyFill="1" applyBorder="1" applyAlignment="1" applyProtection="1">
      <alignment horizontal="center" vertical="center"/>
      <protection locked="0"/>
    </xf>
    <xf numFmtId="3" fontId="26" fillId="33" borderId="26" xfId="58" applyNumberFormat="1" applyFont="1" applyFill="1" applyBorder="1" applyAlignment="1" applyProtection="1">
      <alignment horizontal="center" vertical="center"/>
      <protection locked="0"/>
    </xf>
    <xf numFmtId="0" fontId="9" fillId="0" borderId="0" xfId="58" applyFont="1" applyFill="1" applyProtection="1">
      <alignment/>
      <protection locked="0"/>
    </xf>
    <xf numFmtId="0" fontId="45" fillId="33" borderId="0" xfId="0" applyFont="1" applyFill="1" applyAlignment="1" applyProtection="1" quotePrefix="1">
      <alignment vertical="center" wrapText="1"/>
      <protection hidden="1"/>
    </xf>
    <xf numFmtId="0" fontId="22" fillId="33" borderId="10" xfId="0" applyFont="1" applyFill="1" applyBorder="1" applyAlignment="1">
      <alignment vertical="center"/>
    </xf>
    <xf numFmtId="0" fontId="5" fillId="33" borderId="0" xfId="0" applyFont="1" applyFill="1" applyBorder="1" applyAlignment="1">
      <alignment vertical="center"/>
    </xf>
    <xf numFmtId="0" fontId="26" fillId="33" borderId="0" xfId="0" applyFont="1" applyFill="1" applyBorder="1" applyAlignment="1" applyProtection="1">
      <alignment vertical="center"/>
      <protection locked="0"/>
    </xf>
    <xf numFmtId="1" fontId="36" fillId="0" borderId="11" xfId="0" applyNumberFormat="1" applyFont="1" applyFill="1" applyBorder="1" applyAlignment="1" applyProtection="1">
      <alignment horizontal="center" vertical="top"/>
      <protection locked="0"/>
    </xf>
    <xf numFmtId="0" fontId="9" fillId="33" borderId="0" xfId="58" applyFill="1" applyAlignment="1" applyProtection="1">
      <alignment/>
      <protection locked="0"/>
    </xf>
    <xf numFmtId="0" fontId="34" fillId="33" borderId="13" xfId="59" applyFont="1" applyFill="1" applyBorder="1">
      <alignment/>
      <protection/>
    </xf>
    <xf numFmtId="0" fontId="14" fillId="0" borderId="12" xfId="0" applyFont="1" applyBorder="1" applyAlignment="1">
      <alignment/>
    </xf>
    <xf numFmtId="0" fontId="26" fillId="33" borderId="0" xfId="58" applyFont="1" applyFill="1" applyBorder="1" applyAlignment="1" applyProtection="1">
      <alignment horizontal="center" vertical="center"/>
      <protection locked="0"/>
    </xf>
    <xf numFmtId="0" fontId="38" fillId="0" borderId="11" xfId="0" applyFont="1" applyFill="1" applyBorder="1" applyAlignment="1">
      <alignment vertical="center"/>
    </xf>
    <xf numFmtId="0" fontId="38" fillId="0" borderId="0" xfId="0" applyFont="1" applyFill="1" applyBorder="1" applyAlignment="1" quotePrefix="1">
      <alignment vertical="center"/>
    </xf>
    <xf numFmtId="0" fontId="38" fillId="0" borderId="11" xfId="0" applyFont="1" applyFill="1" applyBorder="1" applyAlignment="1" quotePrefix="1">
      <alignment vertical="center"/>
    </xf>
    <xf numFmtId="0" fontId="38" fillId="0" borderId="0" xfId="0" applyFont="1" applyFill="1" applyAlignment="1" quotePrefix="1">
      <alignment vertical="center"/>
    </xf>
    <xf numFmtId="3" fontId="12" fillId="33" borderId="27" xfId="0" applyNumberFormat="1" applyFont="1" applyFill="1" applyBorder="1" applyAlignment="1" applyProtection="1">
      <alignment horizontal="center" vertical="center"/>
      <protection locked="0"/>
    </xf>
    <xf numFmtId="0" fontId="12" fillId="33" borderId="26" xfId="0" applyFont="1" applyFill="1" applyBorder="1" applyAlignment="1" applyProtection="1">
      <alignment horizontal="center"/>
      <protection/>
    </xf>
    <xf numFmtId="0" fontId="12" fillId="33" borderId="12" xfId="0" applyFont="1" applyFill="1" applyBorder="1" applyAlignment="1" applyProtection="1">
      <alignment horizontal="center"/>
      <protection/>
    </xf>
    <xf numFmtId="210" fontId="12" fillId="33" borderId="11" xfId="0" applyNumberFormat="1" applyFont="1" applyFill="1" applyBorder="1" applyAlignment="1" applyProtection="1">
      <alignment horizontal="center"/>
      <protection locked="0"/>
    </xf>
    <xf numFmtId="3" fontId="12" fillId="33" borderId="27" xfId="0" applyNumberFormat="1" applyFont="1" applyFill="1" applyBorder="1" applyAlignment="1" applyProtection="1">
      <alignment horizontal="center"/>
      <protection locked="0"/>
    </xf>
    <xf numFmtId="210" fontId="12" fillId="33" borderId="27" xfId="0" applyNumberFormat="1" applyFont="1" applyFill="1" applyBorder="1" applyAlignment="1" applyProtection="1">
      <alignment horizontal="center"/>
      <protection locked="0"/>
    </xf>
    <xf numFmtId="210" fontId="46" fillId="33" borderId="27" xfId="0" applyNumberFormat="1" applyFont="1" applyFill="1" applyBorder="1" applyAlignment="1" applyProtection="1">
      <alignment horizontal="center" vertical="center"/>
      <protection locked="0"/>
    </xf>
    <xf numFmtId="210" fontId="46" fillId="33" borderId="11" xfId="0" applyNumberFormat="1" applyFont="1" applyFill="1" applyBorder="1" applyAlignment="1" applyProtection="1">
      <alignment horizontal="center"/>
      <protection locked="0"/>
    </xf>
    <xf numFmtId="3" fontId="46" fillId="33" borderId="27" xfId="0" applyNumberFormat="1" applyFont="1" applyFill="1" applyBorder="1" applyAlignment="1" applyProtection="1">
      <alignment horizontal="center" vertical="center"/>
      <protection locked="0"/>
    </xf>
    <xf numFmtId="3" fontId="17" fillId="35" borderId="27" xfId="0" applyNumberFormat="1" applyFont="1" applyFill="1" applyBorder="1" applyAlignment="1" applyProtection="1">
      <alignment horizontal="center" vertical="center"/>
      <protection locked="0"/>
    </xf>
    <xf numFmtId="3" fontId="12" fillId="33" borderId="11" xfId="0" applyNumberFormat="1" applyFont="1" applyFill="1" applyBorder="1" applyAlignment="1" applyProtection="1">
      <alignment horizontal="center" vertical="center"/>
      <protection locked="0"/>
    </xf>
    <xf numFmtId="3" fontId="12" fillId="33" borderId="27" xfId="0" applyNumberFormat="1" applyFont="1" applyFill="1" applyBorder="1" applyAlignment="1" applyProtection="1">
      <alignment horizontal="center"/>
      <protection/>
    </xf>
    <xf numFmtId="3" fontId="12" fillId="33" borderId="11" xfId="0" applyNumberFormat="1" applyFont="1" applyFill="1" applyBorder="1" applyAlignment="1" applyProtection="1">
      <alignment horizontal="center"/>
      <protection/>
    </xf>
    <xf numFmtId="210" fontId="12" fillId="33" borderId="27" xfId="0" applyNumberFormat="1" applyFont="1" applyFill="1" applyBorder="1" applyAlignment="1" applyProtection="1">
      <alignment horizontal="center"/>
      <protection/>
    </xf>
    <xf numFmtId="3" fontId="12" fillId="33" borderId="26" xfId="0" applyNumberFormat="1" applyFont="1" applyFill="1" applyBorder="1" applyAlignment="1" applyProtection="1">
      <alignment horizontal="center" vertical="center"/>
      <protection locked="0"/>
    </xf>
    <xf numFmtId="0" fontId="12" fillId="33" borderId="19" xfId="0" applyFont="1" applyFill="1" applyBorder="1" applyAlignment="1" applyProtection="1">
      <alignment horizontal="center"/>
      <protection/>
    </xf>
    <xf numFmtId="210" fontId="12" fillId="33" borderId="11" xfId="0" applyNumberFormat="1" applyFont="1" applyFill="1" applyBorder="1" applyAlignment="1" applyProtection="1">
      <alignment horizontal="center" vertical="center"/>
      <protection locked="0"/>
    </xf>
    <xf numFmtId="210" fontId="12" fillId="33" borderId="18" xfId="0" applyNumberFormat="1" applyFont="1" applyFill="1" applyBorder="1" applyAlignment="1" applyProtection="1">
      <alignment horizontal="center" vertical="center"/>
      <protection locked="0"/>
    </xf>
    <xf numFmtId="210" fontId="12" fillId="33" borderId="18" xfId="0" applyNumberFormat="1" applyFont="1" applyFill="1" applyBorder="1" applyAlignment="1" applyProtection="1">
      <alignment horizontal="center"/>
      <protection locked="0"/>
    </xf>
    <xf numFmtId="210" fontId="46" fillId="33" borderId="18" xfId="0" applyNumberFormat="1" applyFont="1" applyFill="1" applyBorder="1" applyAlignment="1" applyProtection="1">
      <alignment horizontal="center" vertical="center"/>
      <protection locked="0"/>
    </xf>
    <xf numFmtId="210" fontId="46" fillId="33" borderId="11" xfId="0" applyNumberFormat="1" applyFont="1" applyFill="1" applyBorder="1" applyAlignment="1" applyProtection="1">
      <alignment horizontal="center" vertical="center"/>
      <protection locked="0"/>
    </xf>
    <xf numFmtId="3" fontId="12" fillId="33" borderId="11" xfId="0" applyNumberFormat="1" applyFont="1" applyFill="1" applyBorder="1" applyAlignment="1" applyProtection="1">
      <alignment horizontal="center"/>
      <protection locked="0"/>
    </xf>
    <xf numFmtId="3" fontId="12" fillId="33" borderId="18" xfId="0" applyNumberFormat="1" applyFont="1" applyFill="1" applyBorder="1" applyAlignment="1" applyProtection="1">
      <alignment horizontal="center"/>
      <protection locked="0"/>
    </xf>
    <xf numFmtId="3" fontId="12" fillId="33" borderId="18" xfId="0" applyNumberFormat="1" applyFont="1" applyFill="1" applyBorder="1" applyAlignment="1" applyProtection="1">
      <alignment horizontal="center"/>
      <protection/>
    </xf>
    <xf numFmtId="210" fontId="12" fillId="33" borderId="11" xfId="0" applyNumberFormat="1" applyFont="1" applyFill="1" applyBorder="1" applyAlignment="1" applyProtection="1">
      <alignment horizontal="center"/>
      <protection/>
    </xf>
    <xf numFmtId="210" fontId="12" fillId="33" borderId="27" xfId="0" applyNumberFormat="1" applyFont="1" applyFill="1" applyBorder="1" applyAlignment="1" applyProtection="1">
      <alignment horizontal="center" vertical="top"/>
      <protection locked="0"/>
    </xf>
    <xf numFmtId="210" fontId="12" fillId="33" borderId="11" xfId="0" applyNumberFormat="1" applyFont="1" applyFill="1" applyBorder="1" applyAlignment="1" applyProtection="1">
      <alignment horizontal="center" vertical="top"/>
      <protection locked="0"/>
    </xf>
    <xf numFmtId="210" fontId="12" fillId="33" borderId="18" xfId="0" applyNumberFormat="1" applyFont="1" applyFill="1" applyBorder="1" applyAlignment="1" applyProtection="1">
      <alignment horizontal="center" vertical="top"/>
      <protection locked="0"/>
    </xf>
    <xf numFmtId="0" fontId="12" fillId="0" borderId="18" xfId="0" applyFont="1" applyFill="1" applyBorder="1" applyAlignment="1">
      <alignment/>
    </xf>
    <xf numFmtId="1" fontId="47" fillId="0" borderId="18" xfId="0" applyNumberFormat="1" applyFont="1" applyFill="1" applyBorder="1" applyAlignment="1" applyProtection="1">
      <alignment horizontal="center" vertical="center"/>
      <protection locked="0"/>
    </xf>
    <xf numFmtId="1" fontId="47" fillId="0" borderId="18" xfId="0" applyNumberFormat="1" applyFont="1" applyFill="1" applyBorder="1" applyAlignment="1" applyProtection="1">
      <alignment horizontal="center"/>
      <protection locked="0"/>
    </xf>
    <xf numFmtId="0" fontId="46" fillId="0" borderId="18" xfId="0" applyFont="1" applyFill="1" applyBorder="1" applyAlignment="1">
      <alignment vertical="center"/>
    </xf>
    <xf numFmtId="1" fontId="48" fillId="0" borderId="18" xfId="0" applyNumberFormat="1" applyFont="1" applyFill="1" applyBorder="1" applyAlignment="1" applyProtection="1">
      <alignment horizontal="center" vertical="center"/>
      <protection locked="0"/>
    </xf>
    <xf numFmtId="0" fontId="12" fillId="0" borderId="18" xfId="0" applyFont="1" applyFill="1" applyBorder="1" applyAlignment="1">
      <alignment vertical="center"/>
    </xf>
    <xf numFmtId="0" fontId="12" fillId="0" borderId="20" xfId="0" applyFont="1" applyFill="1" applyBorder="1" applyAlignment="1">
      <alignment vertical="top"/>
    </xf>
    <xf numFmtId="210" fontId="12" fillId="33" borderId="27" xfId="0" applyNumberFormat="1" applyFont="1" applyFill="1" applyBorder="1" applyAlignment="1" applyProtection="1">
      <alignment horizontal="center" vertical="center"/>
      <protection locked="0"/>
    </xf>
    <xf numFmtId="210" fontId="12" fillId="36" borderId="27" xfId="0" applyNumberFormat="1" applyFont="1" applyFill="1" applyBorder="1" applyAlignment="1" applyProtection="1">
      <alignment horizontal="center" vertical="top"/>
      <protection locked="0"/>
    </xf>
    <xf numFmtId="210" fontId="46" fillId="36" borderId="27" xfId="0" applyNumberFormat="1" applyFont="1" applyFill="1" applyBorder="1" applyAlignment="1" applyProtection="1">
      <alignment horizontal="center" vertical="center"/>
      <protection locked="0"/>
    </xf>
    <xf numFmtId="0" fontId="12" fillId="0" borderId="18" xfId="0" applyFont="1" applyFill="1" applyBorder="1" applyAlignment="1">
      <alignment vertical="top"/>
    </xf>
    <xf numFmtId="0" fontId="12" fillId="33" borderId="18" xfId="0" applyFont="1" applyFill="1" applyBorder="1" applyAlignment="1">
      <alignment/>
    </xf>
    <xf numFmtId="0" fontId="12" fillId="33" borderId="18" xfId="0" applyFont="1" applyFill="1" applyBorder="1" applyAlignment="1">
      <alignment vertical="center"/>
    </xf>
    <xf numFmtId="0" fontId="46" fillId="33" borderId="18" xfId="0" applyFont="1" applyFill="1" applyBorder="1" applyAlignment="1">
      <alignment vertical="center"/>
    </xf>
    <xf numFmtId="3" fontId="17" fillId="35" borderId="11" xfId="0" applyNumberFormat="1" applyFont="1" applyFill="1" applyBorder="1" applyAlignment="1" applyProtection="1">
      <alignment horizontal="center" vertical="center"/>
      <protection locked="0"/>
    </xf>
    <xf numFmtId="3" fontId="17" fillId="35" borderId="18" xfId="0" applyNumberFormat="1" applyFont="1" applyFill="1" applyBorder="1" applyAlignment="1" applyProtection="1">
      <alignment horizontal="center" vertical="center"/>
      <protection locked="0"/>
    </xf>
    <xf numFmtId="0" fontId="12" fillId="33" borderId="18" xfId="0" applyFont="1" applyFill="1" applyBorder="1" applyAlignment="1">
      <alignment vertical="top"/>
    </xf>
    <xf numFmtId="3" fontId="12" fillId="0" borderId="27" xfId="0" applyNumberFormat="1" applyFont="1" applyFill="1" applyBorder="1" applyAlignment="1" applyProtection="1">
      <alignment horizontal="center"/>
      <protection locked="0"/>
    </xf>
    <xf numFmtId="1" fontId="12" fillId="0" borderId="27" xfId="0" applyNumberFormat="1" applyFont="1" applyFill="1" applyBorder="1" applyAlignment="1" applyProtection="1">
      <alignment horizontal="center"/>
      <protection locked="0"/>
    </xf>
    <xf numFmtId="0" fontId="12" fillId="0" borderId="27" xfId="0" applyFont="1" applyFill="1" applyBorder="1" applyAlignment="1" applyProtection="1">
      <alignment/>
      <protection locked="0"/>
    </xf>
    <xf numFmtId="0" fontId="12" fillId="0" borderId="27" xfId="0" applyFont="1" applyFill="1" applyBorder="1" applyAlignment="1">
      <alignment/>
    </xf>
    <xf numFmtId="0" fontId="12" fillId="0" borderId="12" xfId="0" applyFont="1" applyFill="1" applyBorder="1" applyAlignment="1">
      <alignment/>
    </xf>
    <xf numFmtId="210" fontId="12" fillId="0" borderId="11" xfId="0" applyNumberFormat="1" applyFont="1" applyFill="1" applyBorder="1" applyAlignment="1" applyProtection="1">
      <alignment horizontal="center" vertical="center"/>
      <protection locked="0"/>
    </xf>
    <xf numFmtId="210" fontId="12" fillId="0" borderId="18" xfId="0" applyNumberFormat="1" applyFont="1" applyFill="1" applyBorder="1" applyAlignment="1" applyProtection="1">
      <alignment horizontal="center" vertical="center"/>
      <protection locked="0"/>
    </xf>
    <xf numFmtId="210" fontId="12" fillId="0" borderId="28" xfId="0" applyNumberFormat="1" applyFont="1" applyFill="1" applyBorder="1" applyAlignment="1" applyProtection="1">
      <alignment horizontal="center" vertical="center"/>
      <protection locked="0"/>
    </xf>
    <xf numFmtId="3" fontId="12" fillId="0" borderId="27" xfId="0" applyNumberFormat="1" applyFont="1" applyFill="1" applyBorder="1" applyAlignment="1" applyProtection="1">
      <alignment horizontal="center" vertical="center"/>
      <protection locked="0"/>
    </xf>
    <xf numFmtId="210" fontId="12" fillId="0" borderId="27" xfId="0" applyNumberFormat="1" applyFont="1" applyFill="1" applyBorder="1" applyAlignment="1" applyProtection="1">
      <alignment horizontal="center" vertical="center"/>
      <protection locked="0"/>
    </xf>
    <xf numFmtId="1" fontId="12" fillId="0" borderId="27" xfId="0" applyNumberFormat="1" applyFont="1" applyFill="1" applyBorder="1" applyAlignment="1" applyProtection="1">
      <alignment horizontal="center" vertical="center"/>
      <protection locked="0"/>
    </xf>
    <xf numFmtId="3" fontId="12" fillId="0" borderId="27" xfId="0" applyNumberFormat="1" applyFont="1" applyFill="1" applyBorder="1" applyAlignment="1" applyProtection="1">
      <alignment horizontal="center"/>
      <protection/>
    </xf>
    <xf numFmtId="210" fontId="12" fillId="0" borderId="27" xfId="0" applyNumberFormat="1" applyFont="1" applyFill="1" applyBorder="1" applyAlignment="1" applyProtection="1">
      <alignment horizontal="center"/>
      <protection locked="0"/>
    </xf>
    <xf numFmtId="210" fontId="12" fillId="0" borderId="27" xfId="0" applyNumberFormat="1" applyFont="1" applyFill="1" applyBorder="1" applyAlignment="1" applyProtection="1">
      <alignment horizontal="center"/>
      <protection/>
    </xf>
    <xf numFmtId="210" fontId="12" fillId="0" borderId="11" xfId="0" applyNumberFormat="1" applyFont="1" applyFill="1" applyBorder="1" applyAlignment="1" applyProtection="1">
      <alignment horizontal="center"/>
      <protection/>
    </xf>
    <xf numFmtId="210" fontId="12" fillId="0" borderId="11" xfId="0" applyNumberFormat="1" applyFont="1" applyFill="1" applyBorder="1" applyAlignment="1" applyProtection="1">
      <alignment horizontal="center"/>
      <protection locked="0"/>
    </xf>
    <xf numFmtId="210" fontId="12" fillId="33" borderId="17" xfId="0" applyNumberFormat="1" applyFont="1" applyFill="1" applyBorder="1" applyAlignment="1" applyProtection="1">
      <alignment horizontal="center" vertical="top"/>
      <protection locked="0"/>
    </xf>
    <xf numFmtId="0" fontId="12" fillId="33" borderId="20" xfId="0" applyFont="1" applyFill="1" applyBorder="1" applyAlignment="1">
      <alignment vertical="top"/>
    </xf>
    <xf numFmtId="0" fontId="12" fillId="33" borderId="0" xfId="0" applyFont="1" applyFill="1" applyAlignment="1" applyProtection="1">
      <alignment vertical="top"/>
      <protection locked="0"/>
    </xf>
    <xf numFmtId="1" fontId="12" fillId="0" borderId="29" xfId="0" applyNumberFormat="1" applyFont="1" applyFill="1" applyBorder="1" applyAlignment="1" applyProtection="1">
      <alignment horizontal="center" vertical="top"/>
      <protection locked="0"/>
    </xf>
    <xf numFmtId="1" fontId="12" fillId="0" borderId="30" xfId="0" applyNumberFormat="1" applyFont="1" applyFill="1" applyBorder="1" applyAlignment="1" applyProtection="1">
      <alignment horizontal="center" vertical="top"/>
      <protection locked="0"/>
    </xf>
    <xf numFmtId="1" fontId="12" fillId="0" borderId="31" xfId="0" applyNumberFormat="1" applyFont="1" applyFill="1" applyBorder="1" applyAlignment="1" applyProtection="1">
      <alignment horizontal="center" vertical="top"/>
      <protection locked="0"/>
    </xf>
    <xf numFmtId="210" fontId="12" fillId="33" borderId="17" xfId="0" applyNumberFormat="1" applyFont="1" applyFill="1" applyBorder="1" applyAlignment="1" applyProtection="1">
      <alignment horizontal="center"/>
      <protection locked="0"/>
    </xf>
    <xf numFmtId="210" fontId="12" fillId="33" borderId="20" xfId="0" applyNumberFormat="1" applyFont="1" applyFill="1" applyBorder="1" applyAlignment="1" applyProtection="1">
      <alignment horizontal="center"/>
      <protection locked="0"/>
    </xf>
    <xf numFmtId="0" fontId="12" fillId="0" borderId="27" xfId="0" applyFont="1" applyFill="1" applyBorder="1" applyAlignment="1" applyProtection="1">
      <alignment horizontal="center"/>
      <protection locked="0"/>
    </xf>
    <xf numFmtId="0" fontId="12" fillId="0" borderId="27" xfId="0" applyFont="1" applyFill="1" applyBorder="1" applyAlignment="1">
      <alignment horizontal="center"/>
    </xf>
    <xf numFmtId="0" fontId="12" fillId="0" borderId="11" xfId="0" applyFont="1" applyFill="1" applyBorder="1" applyAlignment="1">
      <alignment horizontal="center"/>
    </xf>
    <xf numFmtId="0" fontId="12" fillId="0" borderId="27" xfId="0" applyFont="1" applyFill="1" applyBorder="1" applyAlignment="1" applyProtection="1">
      <alignment horizontal="center" vertical="center"/>
      <protection locked="0"/>
    </xf>
    <xf numFmtId="0" fontId="12" fillId="0" borderId="27" xfId="0" applyFont="1" applyFill="1" applyBorder="1" applyAlignment="1">
      <alignment horizontal="center" vertical="center"/>
    </xf>
    <xf numFmtId="0" fontId="12" fillId="37" borderId="27" xfId="41" applyNumberFormat="1" applyFont="1" applyFill="1" applyBorder="1" applyAlignment="1" applyProtection="1">
      <alignment horizontal="center"/>
      <protection locked="0"/>
    </xf>
    <xf numFmtId="0" fontId="12" fillId="37" borderId="27" xfId="41" applyNumberFormat="1" applyFont="1" applyFill="1" applyBorder="1" applyAlignment="1" applyProtection="1">
      <alignment horizontal="center" vertical="center"/>
      <protection locked="0"/>
    </xf>
    <xf numFmtId="0" fontId="20" fillId="33" borderId="0" xfId="58" applyFont="1" applyFill="1" applyAlignment="1" applyProtection="1">
      <alignment vertical="center"/>
      <protection locked="0"/>
    </xf>
    <xf numFmtId="0" fontId="19" fillId="33" borderId="0" xfId="0" applyFont="1" applyFill="1" applyBorder="1" applyAlignment="1">
      <alignment vertical="center"/>
    </xf>
    <xf numFmtId="0" fontId="42" fillId="33" borderId="0" xfId="0" applyFont="1" applyFill="1" applyBorder="1" applyAlignment="1">
      <alignment horizontal="center" vertical="center"/>
    </xf>
    <xf numFmtId="0" fontId="20" fillId="33" borderId="0" xfId="58" applyFont="1" applyFill="1" applyAlignment="1" applyProtection="1">
      <alignment vertical="center"/>
      <protection/>
    </xf>
    <xf numFmtId="0" fontId="26" fillId="0" borderId="13" xfId="0" applyFont="1" applyBorder="1" applyAlignment="1" quotePrefix="1">
      <alignment vertical="top" wrapText="1"/>
    </xf>
    <xf numFmtId="0" fontId="49" fillId="33" borderId="0" xfId="0" applyFont="1" applyFill="1" applyBorder="1" applyAlignment="1">
      <alignment vertical="center"/>
    </xf>
    <xf numFmtId="0" fontId="23" fillId="33" borderId="0" xfId="58" applyFont="1" applyFill="1" applyProtection="1">
      <alignment/>
      <protection locked="0"/>
    </xf>
    <xf numFmtId="0" fontId="51" fillId="33" borderId="0" xfId="58" applyFont="1" applyFill="1" applyProtection="1">
      <alignment/>
      <protection locked="0"/>
    </xf>
    <xf numFmtId="0" fontId="50" fillId="33" borderId="0" xfId="0" applyFont="1" applyFill="1" applyAlignment="1">
      <alignment horizontal="center" vertical="center"/>
    </xf>
    <xf numFmtId="0" fontId="23" fillId="0" borderId="32" xfId="60" applyFont="1" applyFill="1" applyBorder="1" applyAlignment="1">
      <alignment wrapText="1"/>
      <protection/>
    </xf>
    <xf numFmtId="0" fontId="23" fillId="0" borderId="33" xfId="60" applyFont="1" applyFill="1" applyBorder="1" applyAlignment="1">
      <alignment wrapText="1"/>
      <protection/>
    </xf>
    <xf numFmtId="0" fontId="23" fillId="0" borderId="34" xfId="60" applyFont="1" applyFill="1" applyBorder="1" applyAlignment="1">
      <alignment wrapText="1"/>
      <protection/>
    </xf>
    <xf numFmtId="0" fontId="23" fillId="0" borderId="35" xfId="60" applyFont="1" applyFill="1" applyBorder="1" applyAlignment="1">
      <alignment wrapText="1"/>
      <protection/>
    </xf>
    <xf numFmtId="0" fontId="23" fillId="0" borderId="33" xfId="60" applyFont="1" applyFill="1" applyBorder="1" applyAlignment="1" quotePrefix="1">
      <alignment horizontal="left" wrapText="1"/>
      <protection/>
    </xf>
    <xf numFmtId="0" fontId="23" fillId="0" borderId="33" xfId="60" applyFont="1" applyFill="1" applyBorder="1" applyAlignment="1">
      <alignment horizontal="left" wrapText="1"/>
      <protection/>
    </xf>
    <xf numFmtId="0" fontId="23" fillId="0" borderId="36" xfId="60" applyFont="1" applyFill="1" applyBorder="1" applyAlignment="1">
      <alignment wrapText="1"/>
      <protection/>
    </xf>
    <xf numFmtId="0" fontId="23" fillId="0" borderId="37" xfId="60" applyFont="1" applyFill="1" applyBorder="1" applyAlignment="1">
      <alignment wrapText="1"/>
      <protection/>
    </xf>
    <xf numFmtId="0" fontId="23" fillId="38" borderId="21" xfId="60" applyFont="1" applyFill="1" applyBorder="1" applyAlignment="1">
      <alignment horizontal="center"/>
      <protection/>
    </xf>
    <xf numFmtId="0" fontId="26" fillId="33" borderId="0" xfId="58" applyFont="1" applyFill="1" applyBorder="1" applyAlignment="1" applyProtection="1">
      <alignment vertical="top" wrapText="1"/>
      <protection locked="0"/>
    </xf>
    <xf numFmtId="0" fontId="26" fillId="33" borderId="11" xfId="58" applyFont="1" applyFill="1" applyBorder="1" applyAlignment="1" applyProtection="1">
      <alignment vertical="top" wrapText="1"/>
      <protection locked="0"/>
    </xf>
    <xf numFmtId="0" fontId="32" fillId="0" borderId="12" xfId="0" applyFont="1" applyFill="1" applyBorder="1" applyAlignment="1">
      <alignment/>
    </xf>
    <xf numFmtId="0" fontId="28" fillId="0" borderId="13" xfId="0" applyFont="1" applyFill="1" applyBorder="1" applyAlignment="1">
      <alignment/>
    </xf>
    <xf numFmtId="0" fontId="26" fillId="0" borderId="11" xfId="0" applyFont="1" applyFill="1" applyBorder="1" applyAlignment="1">
      <alignment vertical="center"/>
    </xf>
    <xf numFmtId="0" fontId="26" fillId="0" borderId="11" xfId="0" applyFont="1" applyFill="1" applyBorder="1" applyAlignment="1" quotePrefix="1">
      <alignment vertical="center"/>
    </xf>
    <xf numFmtId="0" fontId="26" fillId="0" borderId="11" xfId="0" applyFont="1" applyFill="1" applyBorder="1" applyAlignment="1" quotePrefix="1">
      <alignment/>
    </xf>
    <xf numFmtId="0" fontId="26" fillId="0" borderId="0" xfId="0" applyFont="1" applyFill="1" applyBorder="1" applyAlignment="1" quotePrefix="1">
      <alignment/>
    </xf>
    <xf numFmtId="0" fontId="26" fillId="0" borderId="0" xfId="0" applyFont="1" applyFill="1" applyAlignment="1" quotePrefix="1">
      <alignment/>
    </xf>
    <xf numFmtId="0" fontId="26" fillId="0" borderId="11" xfId="0" applyFont="1" applyFill="1" applyBorder="1" applyAlignment="1">
      <alignment/>
    </xf>
    <xf numFmtId="0" fontId="32" fillId="0" borderId="11" xfId="0" applyFont="1" applyFill="1" applyBorder="1" applyAlignment="1">
      <alignment/>
    </xf>
    <xf numFmtId="0" fontId="26" fillId="0" borderId="0" xfId="0" applyFont="1" applyFill="1" applyAlignment="1" quotePrefix="1">
      <alignment/>
    </xf>
    <xf numFmtId="0" fontId="33" fillId="0" borderId="0" xfId="0" applyFont="1" applyFill="1" applyBorder="1" applyAlignment="1">
      <alignment vertical="center"/>
    </xf>
    <xf numFmtId="0" fontId="26" fillId="0" borderId="11" xfId="0" applyFont="1" applyFill="1" applyBorder="1" applyAlignment="1">
      <alignment vertical="top"/>
    </xf>
    <xf numFmtId="0" fontId="38" fillId="0" borderId="0" xfId="0" applyFont="1" applyFill="1" applyBorder="1" applyAlignment="1" quotePrefix="1">
      <alignment vertical="top"/>
    </xf>
    <xf numFmtId="3" fontId="17" fillId="0" borderId="11" xfId="0" applyNumberFormat="1" applyFont="1" applyFill="1" applyBorder="1" applyAlignment="1" applyProtection="1">
      <alignment horizontal="center" vertical="center"/>
      <protection locked="0"/>
    </xf>
    <xf numFmtId="3" fontId="17" fillId="0" borderId="18" xfId="0" applyNumberFormat="1" applyFont="1" applyFill="1" applyBorder="1" applyAlignment="1" applyProtection="1">
      <alignment horizontal="center" vertical="center"/>
      <protection locked="0"/>
    </xf>
    <xf numFmtId="210" fontId="38" fillId="0" borderId="0" xfId="0" applyNumberFormat="1" applyFont="1" applyFill="1" applyBorder="1" applyAlignment="1" applyProtection="1">
      <alignment horizontal="center" vertical="center"/>
      <protection locked="0"/>
    </xf>
    <xf numFmtId="0" fontId="28" fillId="0" borderId="21" xfId="0" applyFont="1" applyFill="1" applyBorder="1" applyAlignment="1">
      <alignment horizontal="center" vertical="center"/>
    </xf>
    <xf numFmtId="210" fontId="46" fillId="0" borderId="11" xfId="0" applyNumberFormat="1" applyFont="1" applyFill="1" applyBorder="1" applyAlignment="1" applyProtection="1">
      <alignment horizontal="center"/>
      <protection locked="0"/>
    </xf>
    <xf numFmtId="0" fontId="28" fillId="0" borderId="21" xfId="0" applyFont="1" applyFill="1" applyBorder="1" applyAlignment="1" quotePrefix="1">
      <alignment horizontal="center" vertical="center"/>
    </xf>
    <xf numFmtId="0" fontId="26" fillId="33" borderId="12" xfId="58" applyFont="1" applyFill="1" applyBorder="1" applyAlignment="1" applyProtection="1">
      <alignment horizontal="center" vertical="top" wrapText="1"/>
      <protection locked="0"/>
    </xf>
    <xf numFmtId="0" fontId="26" fillId="33" borderId="17" xfId="58" applyFont="1" applyFill="1" applyBorder="1" applyAlignment="1" applyProtection="1">
      <alignment horizontal="center" vertical="top" wrapText="1"/>
      <protection locked="0"/>
    </xf>
    <xf numFmtId="0" fontId="26" fillId="0" borderId="17" xfId="0" applyFont="1" applyFill="1" applyBorder="1" applyAlignment="1">
      <alignment horizontal="centerContinuous" vertical="center" wrapText="1"/>
    </xf>
    <xf numFmtId="0" fontId="26" fillId="0" borderId="10" xfId="0" applyFont="1" applyFill="1" applyBorder="1" applyAlignment="1">
      <alignment horizontal="centerContinuous" wrapText="1"/>
    </xf>
    <xf numFmtId="0" fontId="28" fillId="0" borderId="15" xfId="0" applyFont="1" applyFill="1" applyBorder="1" applyAlignment="1" quotePrefix="1">
      <alignment horizontal="center" vertical="center"/>
    </xf>
    <xf numFmtId="0" fontId="22" fillId="0" borderId="0" xfId="0" applyFont="1" applyFill="1" applyBorder="1" applyAlignment="1">
      <alignment horizontal="left" vertical="center"/>
    </xf>
    <xf numFmtId="0" fontId="26" fillId="0" borderId="13" xfId="0" applyFont="1" applyFill="1" applyBorder="1" applyAlignment="1">
      <alignment horizontal="centerContinuous" wrapText="1"/>
    </xf>
    <xf numFmtId="0" fontId="13" fillId="0" borderId="0" xfId="0" applyFont="1" applyFill="1" applyAlignment="1">
      <alignment horizontal="left" vertical="center"/>
    </xf>
    <xf numFmtId="0" fontId="26" fillId="0" borderId="12" xfId="0" applyFont="1" applyFill="1" applyBorder="1" applyAlignment="1">
      <alignment horizontal="centerContinuous" vertical="center" wrapText="1"/>
    </xf>
    <xf numFmtId="0" fontId="22" fillId="0" borderId="0" xfId="0" applyFont="1" applyFill="1" applyAlignment="1">
      <alignment horizontal="center" vertical="center"/>
    </xf>
    <xf numFmtId="0" fontId="15" fillId="0" borderId="0" xfId="58" applyFont="1" applyFill="1" applyAlignment="1" applyProtection="1">
      <alignment vertical="center"/>
      <protection/>
    </xf>
    <xf numFmtId="0" fontId="42" fillId="0" borderId="12" xfId="58" applyFont="1" applyFill="1" applyBorder="1" applyProtection="1">
      <alignment/>
      <protection/>
    </xf>
    <xf numFmtId="0" fontId="22" fillId="0" borderId="19" xfId="58" applyFont="1" applyFill="1" applyBorder="1" applyProtection="1">
      <alignment/>
      <protection locked="0"/>
    </xf>
    <xf numFmtId="0" fontId="28" fillId="0" borderId="26" xfId="58" applyFont="1" applyFill="1" applyBorder="1" applyAlignment="1" applyProtection="1">
      <alignment horizontal="center" vertical="center" wrapText="1"/>
      <protection/>
    </xf>
    <xf numFmtId="0" fontId="41" fillId="0" borderId="11" xfId="58" applyFont="1" applyFill="1" applyBorder="1" applyProtection="1">
      <alignment/>
      <protection/>
    </xf>
    <xf numFmtId="0" fontId="22" fillId="0" borderId="18" xfId="58" applyFont="1" applyFill="1" applyBorder="1" applyAlignment="1" applyProtection="1">
      <alignment horizontal="center" vertical="center" wrapText="1"/>
      <protection/>
    </xf>
    <xf numFmtId="0" fontId="26" fillId="0" borderId="17" xfId="58" applyFont="1" applyFill="1" applyBorder="1" applyAlignment="1" applyProtection="1">
      <alignment wrapText="1"/>
      <protection/>
    </xf>
    <xf numFmtId="0" fontId="22" fillId="0" borderId="20" xfId="58" applyFont="1" applyFill="1" applyBorder="1" applyAlignment="1" applyProtection="1">
      <alignment vertical="center" wrapText="1"/>
      <protection/>
    </xf>
    <xf numFmtId="0" fontId="28" fillId="0" borderId="21" xfId="58" applyFont="1" applyFill="1" applyBorder="1" applyAlignment="1" applyProtection="1">
      <alignment horizontal="center" vertical="center" wrapText="1"/>
      <protection/>
    </xf>
    <xf numFmtId="0" fontId="9" fillId="0" borderId="11" xfId="58" applyFont="1" applyFill="1" applyBorder="1" applyProtection="1">
      <alignment/>
      <protection locked="0"/>
    </xf>
    <xf numFmtId="0" fontId="28" fillId="0" borderId="18" xfId="0" applyFont="1" applyFill="1" applyBorder="1" applyAlignment="1">
      <alignment/>
    </xf>
    <xf numFmtId="3" fontId="12" fillId="0" borderId="26" xfId="0" applyNumberFormat="1" applyFont="1" applyFill="1" applyBorder="1" applyAlignment="1" applyProtection="1">
      <alignment horizontal="center" vertical="center"/>
      <protection locked="0"/>
    </xf>
    <xf numFmtId="0" fontId="9" fillId="0" borderId="11" xfId="58" applyFont="1" applyFill="1" applyBorder="1" applyAlignment="1" applyProtection="1">
      <alignment vertical="center"/>
      <protection locked="0"/>
    </xf>
    <xf numFmtId="0" fontId="26" fillId="0" borderId="18" xfId="0" applyFont="1" applyFill="1" applyBorder="1" applyAlignment="1" quotePrefix="1">
      <alignment vertical="center"/>
    </xf>
    <xf numFmtId="0" fontId="9" fillId="0" borderId="11" xfId="58" applyFont="1" applyFill="1" applyBorder="1" applyAlignment="1" applyProtection="1">
      <alignment/>
      <protection locked="0"/>
    </xf>
    <xf numFmtId="210" fontId="12" fillId="0" borderId="25" xfId="0" applyNumberFormat="1" applyFont="1" applyFill="1" applyBorder="1" applyAlignment="1" applyProtection="1">
      <alignment horizontal="center"/>
      <protection locked="0"/>
    </xf>
    <xf numFmtId="0" fontId="9" fillId="0" borderId="15" xfId="58" applyFont="1" applyFill="1" applyBorder="1" applyAlignment="1" applyProtection="1">
      <alignment vertical="center" wrapText="1"/>
      <protection/>
    </xf>
    <xf numFmtId="0" fontId="9" fillId="0" borderId="0" xfId="58" applyFont="1" applyFill="1" applyAlignment="1" applyProtection="1">
      <alignment horizontal="center"/>
      <protection locked="0"/>
    </xf>
    <xf numFmtId="0" fontId="9" fillId="39" borderId="11" xfId="58" applyFont="1" applyFill="1" applyBorder="1" applyAlignment="1" applyProtection="1">
      <alignment vertical="center"/>
      <protection locked="0"/>
    </xf>
    <xf numFmtId="0" fontId="26" fillId="39" borderId="0" xfId="0" applyFont="1" applyFill="1" applyBorder="1" applyAlignment="1">
      <alignment vertical="center"/>
    </xf>
    <xf numFmtId="0" fontId="26" fillId="33" borderId="19" xfId="58" applyFont="1" applyFill="1" applyBorder="1" applyAlignment="1" applyProtection="1">
      <alignment horizontal="center" vertical="top" wrapText="1"/>
      <protection locked="0"/>
    </xf>
    <xf numFmtId="0" fontId="26" fillId="33" borderId="20" xfId="58" applyFont="1" applyFill="1" applyBorder="1" applyAlignment="1" applyProtection="1">
      <alignment horizontal="center" vertical="top" wrapText="1"/>
      <protection locked="0"/>
    </xf>
    <xf numFmtId="0" fontId="28" fillId="39" borderId="26" xfId="58" applyFont="1" applyFill="1" applyBorder="1" applyAlignment="1" applyProtection="1">
      <alignment horizontal="center" vertical="center" wrapText="1"/>
      <protection/>
    </xf>
    <xf numFmtId="0" fontId="28" fillId="0" borderId="0" xfId="58" applyFont="1" applyFill="1" applyBorder="1" applyAlignment="1" applyProtection="1" quotePrefix="1">
      <alignment horizontal="left" vertical="center" wrapText="1"/>
      <protection locked="0"/>
    </xf>
    <xf numFmtId="0" fontId="26" fillId="0" borderId="0" xfId="58" applyFont="1" applyFill="1" applyBorder="1" applyAlignment="1" applyProtection="1" quotePrefix="1">
      <alignment horizontal="left" vertical="center"/>
      <protection locked="0"/>
    </xf>
    <xf numFmtId="0" fontId="26" fillId="0" borderId="0" xfId="58" applyFont="1" applyFill="1" applyBorder="1" applyAlignment="1" applyProtection="1" quotePrefix="1">
      <alignment horizontal="left" vertical="center" wrapText="1"/>
      <protection locked="0"/>
    </xf>
    <xf numFmtId="0" fontId="26" fillId="0" borderId="0" xfId="58" applyFont="1" applyFill="1" applyBorder="1" applyAlignment="1" applyProtection="1" quotePrefix="1">
      <alignment vertical="center" wrapText="1"/>
      <protection locked="0"/>
    </xf>
    <xf numFmtId="0" fontId="26" fillId="0" borderId="0" xfId="58" applyFont="1" applyFill="1" applyBorder="1" applyAlignment="1" applyProtection="1">
      <alignment/>
      <protection locked="0"/>
    </xf>
    <xf numFmtId="0" fontId="28" fillId="39" borderId="0" xfId="58" applyFont="1" applyFill="1" applyBorder="1" applyAlignment="1" applyProtection="1" quotePrefix="1">
      <alignment horizontal="left" vertical="center" wrapText="1"/>
      <protection locked="0"/>
    </xf>
    <xf numFmtId="0" fontId="26" fillId="33" borderId="0" xfId="58" applyFont="1" applyFill="1" applyBorder="1" applyAlignment="1" applyProtection="1">
      <alignment horizontal="center" wrapText="1"/>
      <protection locked="0"/>
    </xf>
    <xf numFmtId="0" fontId="26" fillId="33" borderId="0" xfId="58" applyFont="1" applyFill="1" applyBorder="1" applyAlignment="1" applyProtection="1" quotePrefix="1">
      <alignment horizontal="center"/>
      <protection locked="0"/>
    </xf>
    <xf numFmtId="0" fontId="26" fillId="33" borderId="0" xfId="58" applyFont="1" applyFill="1" applyBorder="1" applyAlignment="1" applyProtection="1">
      <alignment horizontal="center"/>
      <protection locked="0"/>
    </xf>
    <xf numFmtId="0" fontId="26" fillId="39" borderId="0" xfId="58" applyFont="1" applyFill="1" applyBorder="1" applyAlignment="1" applyProtection="1">
      <alignment horizontal="justify"/>
      <protection locked="0"/>
    </xf>
    <xf numFmtId="0" fontId="26" fillId="39" borderId="21" xfId="58" applyFont="1" applyFill="1" applyBorder="1" applyAlignment="1" applyProtection="1">
      <alignment horizontal="center" vertical="center" wrapText="1"/>
      <protection locked="0"/>
    </xf>
    <xf numFmtId="0" fontId="26" fillId="39" borderId="0" xfId="58" applyFont="1" applyFill="1" applyBorder="1" applyAlignment="1" applyProtection="1" quotePrefix="1">
      <alignment horizontal="left" wrapText="1"/>
      <protection locked="0"/>
    </xf>
    <xf numFmtId="0" fontId="26" fillId="0" borderId="0" xfId="0" applyFont="1" applyBorder="1" applyAlignment="1" quotePrefix="1">
      <alignment wrapText="1"/>
    </xf>
    <xf numFmtId="0" fontId="26" fillId="33" borderId="0" xfId="58" applyFont="1" applyFill="1" applyBorder="1" applyAlignment="1" applyProtection="1" quotePrefix="1">
      <alignment wrapText="1"/>
      <protection locked="0"/>
    </xf>
    <xf numFmtId="0" fontId="26" fillId="0" borderId="0" xfId="58" applyFont="1" applyFill="1" applyAlignment="1" applyProtection="1">
      <alignment/>
      <protection locked="0"/>
    </xf>
    <xf numFmtId="0" fontId="26" fillId="39" borderId="0" xfId="58" applyFont="1" applyFill="1" applyAlignment="1" applyProtection="1">
      <alignment/>
      <protection locked="0"/>
    </xf>
    <xf numFmtId="0" fontId="26" fillId="39" borderId="38" xfId="58" applyFont="1" applyFill="1" applyBorder="1" applyAlignment="1" applyProtection="1">
      <alignment horizontal="center"/>
      <protection locked="0"/>
    </xf>
    <xf numFmtId="0" fontId="26" fillId="33" borderId="0" xfId="58" applyFont="1" applyFill="1" applyAlignment="1" applyProtection="1">
      <alignment/>
      <protection locked="0"/>
    </xf>
    <xf numFmtId="0" fontId="51" fillId="33" borderId="0" xfId="58" applyFont="1" applyFill="1" applyAlignment="1" applyProtection="1">
      <alignment/>
      <protection locked="0"/>
    </xf>
    <xf numFmtId="0" fontId="45" fillId="33" borderId="0" xfId="58" applyFont="1" applyFill="1" applyAlignment="1" applyProtection="1" quotePrefix="1">
      <alignment horizontal="left"/>
      <protection/>
    </xf>
    <xf numFmtId="0" fontId="26" fillId="39" borderId="0" xfId="58" applyFont="1" applyFill="1" applyAlignment="1" applyProtection="1" quotePrefix="1">
      <alignment horizontal="left"/>
      <protection locked="0"/>
    </xf>
    <xf numFmtId="0" fontId="52" fillId="33" borderId="0" xfId="58" applyFont="1" applyFill="1" applyAlignment="1" applyProtection="1" quotePrefix="1">
      <alignment horizontal="left"/>
      <protection/>
    </xf>
    <xf numFmtId="0" fontId="41" fillId="33" borderId="0" xfId="58" applyFont="1" applyFill="1" applyAlignment="1" applyProtection="1">
      <alignment/>
      <protection locked="0"/>
    </xf>
    <xf numFmtId="0" fontId="26" fillId="39" borderId="23" xfId="58" applyFont="1" applyFill="1" applyBorder="1" applyAlignment="1" applyProtection="1">
      <alignment horizontal="center"/>
      <protection locked="0"/>
    </xf>
    <xf numFmtId="0" fontId="26" fillId="0" borderId="0" xfId="58" applyFont="1" applyFill="1" applyProtection="1">
      <alignment/>
      <protection locked="0"/>
    </xf>
    <xf numFmtId="0" fontId="41" fillId="33" borderId="0" xfId="58" applyFont="1" applyFill="1" applyAlignment="1" applyProtection="1">
      <alignment vertical="center"/>
      <protection/>
    </xf>
    <xf numFmtId="0" fontId="26" fillId="33" borderId="0" xfId="58" applyFont="1" applyFill="1" applyProtection="1">
      <alignment/>
      <protection locked="0"/>
    </xf>
    <xf numFmtId="0" fontId="45" fillId="33" borderId="0" xfId="58" applyFont="1" applyFill="1" applyAlignment="1" applyProtection="1">
      <alignment vertical="center"/>
      <protection/>
    </xf>
    <xf numFmtId="0" fontId="45" fillId="33" borderId="0" xfId="58" applyFont="1" applyFill="1" applyAlignment="1" applyProtection="1" quotePrefix="1">
      <alignment horizontal="left" vertical="center"/>
      <protection/>
    </xf>
    <xf numFmtId="0" fontId="53" fillId="0" borderId="0" xfId="0" applyFont="1" applyAlignment="1">
      <alignment/>
    </xf>
    <xf numFmtId="0" fontId="41" fillId="33" borderId="0" xfId="58" applyFont="1" applyFill="1" applyAlignment="1" applyProtection="1">
      <alignment horizontal="left" vertical="center"/>
      <protection/>
    </xf>
    <xf numFmtId="0" fontId="26" fillId="0" borderId="0" xfId="58" applyFont="1" applyFill="1" applyAlignment="1" applyProtection="1">
      <alignment horizontal="left" indent="5"/>
      <protection locked="0"/>
    </xf>
    <xf numFmtId="0" fontId="41" fillId="33" borderId="0" xfId="58" applyFont="1" applyFill="1" applyAlignment="1" applyProtection="1">
      <alignment vertical="center"/>
      <protection locked="0"/>
    </xf>
    <xf numFmtId="0" fontId="86" fillId="33" borderId="0" xfId="58" applyFont="1" applyFill="1" applyAlignment="1" applyProtection="1">
      <alignment vertical="center"/>
      <protection/>
    </xf>
    <xf numFmtId="0" fontId="86" fillId="33" borderId="0" xfId="58" applyFont="1" applyFill="1" applyAlignment="1" applyProtection="1" quotePrefix="1">
      <alignment vertical="center"/>
      <protection/>
    </xf>
    <xf numFmtId="0" fontId="34" fillId="0" borderId="15" xfId="0" applyFont="1" applyFill="1" applyBorder="1" applyAlignment="1" applyProtection="1">
      <alignment vertical="top"/>
      <protection locked="0"/>
    </xf>
    <xf numFmtId="0" fontId="34" fillId="33" borderId="14" xfId="0" applyFont="1" applyFill="1" applyBorder="1" applyAlignment="1" applyProtection="1">
      <alignment/>
      <protection locked="0"/>
    </xf>
    <xf numFmtId="210" fontId="17" fillId="40" borderId="27" xfId="0" applyNumberFormat="1" applyFont="1" applyFill="1" applyBorder="1" applyAlignment="1" applyProtection="1">
      <alignment horizontal="center" vertical="center"/>
      <protection locked="0"/>
    </xf>
    <xf numFmtId="210" fontId="46" fillId="40" borderId="27" xfId="0" applyNumberFormat="1" applyFont="1" applyFill="1" applyBorder="1" applyAlignment="1" applyProtection="1">
      <alignment horizontal="center" vertical="center"/>
      <protection locked="0"/>
    </xf>
    <xf numFmtId="210" fontId="46" fillId="41" borderId="27" xfId="0" applyNumberFormat="1" applyFont="1" applyFill="1" applyBorder="1" applyAlignment="1" applyProtection="1">
      <alignment horizontal="center" vertical="center"/>
      <protection locked="0"/>
    </xf>
    <xf numFmtId="210" fontId="12" fillId="41" borderId="27" xfId="0" applyNumberFormat="1" applyFont="1" applyFill="1" applyBorder="1" applyAlignment="1" applyProtection="1">
      <alignment horizontal="center" vertical="top"/>
      <protection locked="0"/>
    </xf>
    <xf numFmtId="219" fontId="12" fillId="33" borderId="11" xfId="0" applyNumberFormat="1" applyFont="1" applyFill="1" applyBorder="1" applyAlignment="1" applyProtection="1">
      <alignment horizontal="center"/>
      <protection locked="0"/>
    </xf>
    <xf numFmtId="0" fontId="29" fillId="33" borderId="11" xfId="59" applyFont="1" applyFill="1" applyBorder="1" applyAlignment="1" quotePrefix="1">
      <alignment horizontal="center"/>
      <protection/>
    </xf>
    <xf numFmtId="0" fontId="29" fillId="33" borderId="0" xfId="59" applyFont="1" applyFill="1" applyBorder="1" applyAlignment="1">
      <alignment horizontal="center"/>
      <protection/>
    </xf>
    <xf numFmtId="0" fontId="22" fillId="33" borderId="11" xfId="59" applyFont="1" applyFill="1" applyBorder="1" applyAlignment="1" applyProtection="1" quotePrefix="1">
      <alignment horizontal="center" vertical="center"/>
      <protection locked="0"/>
    </xf>
    <xf numFmtId="0" fontId="22" fillId="33" borderId="0" xfId="59" applyFont="1" applyFill="1" applyBorder="1" applyAlignment="1" applyProtection="1">
      <alignment horizontal="center" vertical="center"/>
      <protection locked="0"/>
    </xf>
    <xf numFmtId="0" fontId="14" fillId="33" borderId="11" xfId="59" applyFont="1" applyFill="1" applyBorder="1" applyAlignment="1">
      <alignment horizontal="center"/>
      <protection/>
    </xf>
    <xf numFmtId="0" fontId="0" fillId="0" borderId="0" xfId="0" applyBorder="1" applyAlignment="1">
      <alignment/>
    </xf>
    <xf numFmtId="0" fontId="25" fillId="33" borderId="11" xfId="59" applyFont="1" applyFill="1" applyBorder="1" applyAlignment="1" quotePrefix="1">
      <alignment horizontal="center"/>
      <protection/>
    </xf>
    <xf numFmtId="0" fontId="25" fillId="33" borderId="0" xfId="59" applyFont="1" applyFill="1" applyBorder="1" applyAlignment="1" quotePrefix="1">
      <alignment horizontal="center"/>
      <protection/>
    </xf>
    <xf numFmtId="0" fontId="8" fillId="33" borderId="11" xfId="59" applyFont="1" applyFill="1" applyBorder="1" applyAlignment="1">
      <alignment horizontal="center"/>
      <protection/>
    </xf>
    <xf numFmtId="0" fontId="8" fillId="33" borderId="0" xfId="59" applyFont="1" applyFill="1" applyBorder="1" applyAlignment="1">
      <alignment horizontal="center"/>
      <protection/>
    </xf>
    <xf numFmtId="0" fontId="26" fillId="33" borderId="26" xfId="58" applyFont="1" applyFill="1" applyBorder="1" applyAlignment="1" applyProtection="1" quotePrefix="1">
      <alignment horizontal="center" vertical="center" wrapText="1"/>
      <protection locked="0"/>
    </xf>
    <xf numFmtId="0" fontId="26" fillId="33" borderId="25" xfId="58" applyFont="1" applyFill="1" applyBorder="1" applyAlignment="1" applyProtection="1">
      <alignment vertical="center"/>
      <protection locked="0"/>
    </xf>
    <xf numFmtId="0" fontId="26" fillId="33" borderId="21" xfId="58" applyFont="1" applyFill="1" applyBorder="1" applyAlignment="1" applyProtection="1">
      <alignment horizontal="left" vertical="center" wrapText="1"/>
      <protection locked="0"/>
    </xf>
    <xf numFmtId="0" fontId="26" fillId="33" borderId="15" xfId="58" applyFont="1" applyFill="1" applyBorder="1" applyAlignment="1" applyProtection="1" quotePrefix="1">
      <alignment horizontal="center" vertical="center" wrapText="1"/>
      <protection locked="0"/>
    </xf>
    <xf numFmtId="0" fontId="26" fillId="33" borderId="16" xfId="58" applyFont="1" applyFill="1" applyBorder="1" applyAlignment="1" applyProtection="1" quotePrefix="1">
      <alignment horizontal="center" vertical="center" wrapText="1"/>
      <protection locked="0"/>
    </xf>
    <xf numFmtId="0" fontId="26" fillId="33" borderId="14" xfId="58" applyFont="1" applyFill="1" applyBorder="1" applyAlignment="1" applyProtection="1" quotePrefix="1">
      <alignment horizontal="center" vertical="center" wrapText="1"/>
      <protection locked="0"/>
    </xf>
    <xf numFmtId="0" fontId="26" fillId="0" borderId="11" xfId="0" applyFont="1" applyBorder="1" applyAlignment="1" quotePrefix="1">
      <alignment horizontal="left" vertical="center" wrapText="1"/>
    </xf>
    <xf numFmtId="0" fontId="26" fillId="0" borderId="0" xfId="0" applyFont="1" applyAlignment="1" quotePrefix="1">
      <alignment horizontal="left" vertical="center" wrapText="1"/>
    </xf>
    <xf numFmtId="0" fontId="26" fillId="33" borderId="0" xfId="58" applyFont="1" applyFill="1" applyBorder="1" applyAlignment="1" applyProtection="1">
      <alignment horizontal="left" vertical="top" wrapText="1"/>
      <protection locked="0"/>
    </xf>
    <xf numFmtId="0" fontId="13" fillId="33" borderId="0" xfId="0" applyFont="1" applyFill="1" applyBorder="1" applyAlignment="1">
      <alignment horizontal="center" vertical="center"/>
    </xf>
    <xf numFmtId="0" fontId="13" fillId="33" borderId="0" xfId="0" applyFont="1" applyFill="1" applyBorder="1" applyAlignment="1" applyProtection="1">
      <alignment horizontal="center" vertical="center"/>
      <protection locked="0"/>
    </xf>
    <xf numFmtId="17" fontId="13" fillId="33" borderId="0" xfId="58" applyNumberFormat="1" applyFont="1" applyFill="1" applyAlignment="1" applyProtection="1">
      <alignment horizontal="center"/>
      <protection locked="0"/>
    </xf>
    <xf numFmtId="17" fontId="13" fillId="33" borderId="0" xfId="58" applyNumberFormat="1" applyFont="1" applyFill="1" applyAlignment="1" applyProtection="1" quotePrefix="1">
      <alignment horizontal="center"/>
      <protection locked="0"/>
    </xf>
    <xf numFmtId="0" fontId="39" fillId="33" borderId="0" xfId="58" applyFont="1" applyFill="1" applyBorder="1" applyAlignment="1" applyProtection="1">
      <alignment horizontal="center" vertical="center"/>
      <protection locked="0"/>
    </xf>
    <xf numFmtId="0" fontId="27" fillId="33" borderId="16" xfId="0" applyFont="1" applyFill="1" applyBorder="1" applyAlignment="1" applyProtection="1">
      <alignment horizontal="justify" vertical="top" wrapText="1"/>
      <protection/>
    </xf>
    <xf numFmtId="0" fontId="28" fillId="33" borderId="15" xfId="0" applyFont="1" applyFill="1" applyBorder="1" applyAlignment="1">
      <alignment horizontal="center" vertical="center"/>
    </xf>
    <xf numFmtId="0" fontId="28" fillId="33" borderId="16" xfId="0" applyFont="1" applyFill="1" applyBorder="1" applyAlignment="1">
      <alignment horizontal="center" vertical="center"/>
    </xf>
    <xf numFmtId="0" fontId="45" fillId="33" borderId="0" xfId="0" applyFont="1" applyFill="1" applyAlignment="1" applyProtection="1" quotePrefix="1">
      <alignment horizontal="center" vertical="center" wrapText="1"/>
      <protection hidden="1"/>
    </xf>
    <xf numFmtId="0" fontId="45" fillId="33" borderId="0" xfId="0" applyFont="1" applyFill="1" applyAlignment="1" applyProtection="1">
      <alignment horizontal="center" vertical="center" wrapText="1"/>
      <protection hidden="1"/>
    </xf>
    <xf numFmtId="0" fontId="45" fillId="33" borderId="10" xfId="0" applyFont="1" applyFill="1" applyBorder="1" applyAlignment="1" applyProtection="1" quotePrefix="1">
      <alignment horizontal="center" vertical="center" wrapText="1"/>
      <protection hidden="1"/>
    </xf>
    <xf numFmtId="0" fontId="28" fillId="33" borderId="14" xfId="0" applyFont="1" applyFill="1" applyBorder="1" applyAlignment="1">
      <alignment horizontal="center" vertical="center"/>
    </xf>
    <xf numFmtId="0" fontId="28" fillId="33" borderId="12" xfId="0"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19" xfId="0" applyFont="1" applyFill="1" applyBorder="1" applyAlignment="1">
      <alignment horizontal="center" vertical="center"/>
    </xf>
    <xf numFmtId="0" fontId="28" fillId="33" borderId="12" xfId="0" applyFont="1" applyFill="1" applyBorder="1" applyAlignment="1">
      <alignment horizontal="center" vertical="center" wrapText="1"/>
    </xf>
    <xf numFmtId="0" fontId="28" fillId="33" borderId="17" xfId="0" applyFont="1" applyFill="1" applyBorder="1" applyAlignment="1">
      <alignment horizontal="center" vertical="center" wrapText="1"/>
    </xf>
    <xf numFmtId="0" fontId="13" fillId="33" borderId="0" xfId="0" applyFont="1" applyFill="1" applyBorder="1" applyAlignment="1" applyProtection="1">
      <alignment horizontal="center" vertical="center"/>
      <protection/>
    </xf>
    <xf numFmtId="0" fontId="13" fillId="33" borderId="12" xfId="58" applyFont="1" applyFill="1" applyBorder="1" applyAlignment="1" applyProtection="1">
      <alignment horizontal="center" vertical="center" wrapText="1"/>
      <protection/>
    </xf>
    <xf numFmtId="0" fontId="13" fillId="33" borderId="19" xfId="58" applyFont="1" applyFill="1" applyBorder="1" applyAlignment="1" applyProtection="1">
      <alignment horizontal="center" vertical="center" wrapText="1"/>
      <protection/>
    </xf>
    <xf numFmtId="0" fontId="13" fillId="33" borderId="11" xfId="58" applyFont="1" applyFill="1" applyBorder="1" applyAlignment="1" applyProtection="1">
      <alignment horizontal="center" vertical="center" wrapText="1"/>
      <protection/>
    </xf>
    <xf numFmtId="0" fontId="13" fillId="33" borderId="18" xfId="58" applyFont="1" applyFill="1" applyBorder="1" applyAlignment="1" applyProtection="1">
      <alignment horizontal="center" vertical="center" wrapText="1"/>
      <protection/>
    </xf>
    <xf numFmtId="0" fontId="13" fillId="33" borderId="17" xfId="58" applyFont="1" applyFill="1" applyBorder="1" applyAlignment="1" applyProtection="1">
      <alignment horizontal="center" vertical="center" wrapText="1"/>
      <protection/>
    </xf>
    <xf numFmtId="0" fontId="13" fillId="33" borderId="20" xfId="58" applyFont="1" applyFill="1" applyBorder="1" applyAlignment="1" applyProtection="1">
      <alignment horizontal="center" vertical="center" wrapText="1"/>
      <protection/>
    </xf>
    <xf numFmtId="0" fontId="27" fillId="33" borderId="16" xfId="58" applyFont="1" applyFill="1" applyBorder="1" applyAlignment="1" applyProtection="1" quotePrefix="1">
      <alignment horizontal="justify" vertical="top" wrapText="1"/>
      <protection/>
    </xf>
    <xf numFmtId="0" fontId="13" fillId="0" borderId="13" xfId="58" applyFont="1" applyFill="1" applyBorder="1" applyAlignment="1" applyProtection="1">
      <alignment horizontal="center" vertical="center"/>
      <protection/>
    </xf>
    <xf numFmtId="0" fontId="13" fillId="0" borderId="19" xfId="58" applyFont="1" applyFill="1" applyBorder="1" applyAlignment="1" applyProtection="1">
      <alignment horizontal="center" vertical="center"/>
      <protection/>
    </xf>
    <xf numFmtId="0" fontId="28" fillId="0" borderId="19" xfId="58" applyFont="1" applyFill="1" applyBorder="1" applyAlignment="1" applyProtection="1">
      <alignment horizontal="center" vertical="center" wrapText="1"/>
      <protection/>
    </xf>
    <xf numFmtId="0" fontId="28" fillId="0" borderId="20" xfId="58" applyFont="1" applyFill="1" applyBorder="1" applyAlignment="1" applyProtection="1">
      <alignment horizontal="center" vertical="center" wrapText="1"/>
      <protection/>
    </xf>
    <xf numFmtId="0" fontId="28" fillId="0" borderId="26" xfId="58" applyFont="1" applyFill="1" applyBorder="1" applyAlignment="1" applyProtection="1">
      <alignment horizontal="center" vertical="center" wrapText="1"/>
      <protection/>
    </xf>
    <xf numFmtId="0" fontId="28" fillId="0" borderId="25" xfId="58" applyFont="1" applyFill="1" applyBorder="1" applyAlignment="1" applyProtection="1">
      <alignment horizontal="center" vertical="center" wrapText="1"/>
      <protection/>
    </xf>
    <xf numFmtId="0" fontId="28" fillId="0" borderId="15" xfId="58" applyFont="1" applyFill="1" applyBorder="1" applyAlignment="1" applyProtection="1">
      <alignment horizontal="center" vertical="center" wrapText="1"/>
      <protection/>
    </xf>
    <xf numFmtId="0" fontId="28" fillId="0" borderId="14" xfId="58" applyFont="1" applyFill="1" applyBorder="1" applyAlignment="1" applyProtection="1">
      <alignment horizontal="center" vertical="center" wrapText="1"/>
      <protection/>
    </xf>
    <xf numFmtId="0" fontId="28" fillId="0" borderId="27" xfId="58" applyFont="1" applyFill="1" applyBorder="1" applyAlignment="1" applyProtection="1">
      <alignment horizontal="center" vertical="center" wrapText="1"/>
      <protection/>
    </xf>
    <xf numFmtId="0" fontId="28" fillId="0" borderId="16" xfId="58" applyFont="1" applyFill="1" applyBorder="1" applyAlignment="1" applyProtection="1">
      <alignment horizontal="center" vertical="center" wrapText="1"/>
      <protection/>
    </xf>
    <xf numFmtId="0" fontId="13" fillId="0" borderId="15" xfId="58" applyFont="1" applyFill="1" applyBorder="1" applyAlignment="1" applyProtection="1">
      <alignment horizontal="center" vertical="center"/>
      <protection/>
    </xf>
    <xf numFmtId="0" fontId="13" fillId="0" borderId="16" xfId="58" applyFont="1" applyFill="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Dezimal_Tabelle2"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Check Cell" xfId="54"/>
    <cellStyle name="Input" xfId="55"/>
    <cellStyle name="Linked Cell" xfId="56"/>
    <cellStyle name="Neutral" xfId="57"/>
    <cellStyle name="Normal_2007 Turnover_NON_EU_Template_V.1.2" xfId="58"/>
    <cellStyle name="Normal_Book2" xfId="59"/>
    <cellStyle name="Normal_Front" xfId="60"/>
    <cellStyle name="Note" xfId="61"/>
    <cellStyle name="Output" xfId="62"/>
    <cellStyle name="Percent" xfId="63"/>
    <cellStyle name="Title" xfId="64"/>
    <cellStyle name="Total" xfId="65"/>
    <cellStyle name="Warning Text" xfId="66"/>
  </cellStyles>
  <dxfs count="62">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ill>
        <patternFill>
          <bgColor indexed="10"/>
        </patternFill>
      </fill>
    </dxf>
    <dxf>
      <font>
        <b/>
        <i val="0"/>
        <u val="none"/>
        <color auto="1"/>
      </font>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ill>
        <patternFill>
          <bgColor indexed="10"/>
        </patternFill>
      </fill>
    </dxf>
    <dxf>
      <font>
        <b/>
        <i val="0"/>
        <u val="none"/>
        <color auto="1"/>
      </font>
      <fill>
        <patternFill>
          <bgColor indexed="10"/>
        </patternFill>
      </fill>
    </dxf>
    <dxf>
      <fill>
        <patternFill>
          <bgColor indexed="10"/>
        </patternFill>
      </fill>
    </dxf>
    <dxf>
      <fill>
        <patternFill>
          <bgColor indexed="10"/>
        </patternFill>
      </fill>
    </dxf>
    <dxf>
      <font>
        <b/>
        <i val="0"/>
        <u val="none"/>
        <color auto="1"/>
      </font>
      <fill>
        <patternFill>
          <bgColor indexed="10"/>
        </patternFill>
      </fill>
    </dxf>
    <dxf>
      <fill>
        <patternFill>
          <bgColor indexed="10"/>
        </patternFill>
      </fill>
    </dxf>
    <dxf>
      <font>
        <color auto="1"/>
      </font>
      <fill>
        <patternFill>
          <bgColor rgb="FFFF0000"/>
        </patternFill>
      </fill>
    </dxf>
    <dxf>
      <font>
        <color auto="1"/>
      </font>
      <fill>
        <patternFill>
          <bgColor rgb="FFFF000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indexed="22"/>
      </font>
      <fill>
        <patternFill>
          <bgColor indexed="60"/>
        </patternFill>
      </fill>
      <border>
        <left style="thin"/>
        <right style="thin"/>
        <top style="thin"/>
        <bottom style="thin"/>
      </border>
    </dxf>
    <dxf>
      <font>
        <b val="0"/>
        <i val="0"/>
        <color indexed="9"/>
      </font>
    </dxf>
    <dxf>
      <font>
        <b/>
        <i val="0"/>
        <color auto="1"/>
      </font>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ont>
        <b/>
        <i val="0"/>
      </font>
      <fill>
        <patternFill>
          <bgColor indexed="10"/>
        </patternFill>
      </fill>
    </dxf>
    <dxf>
      <font>
        <b/>
        <i val="0"/>
        <color auto="1"/>
      </font>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color indexed="9"/>
      </font>
    </dxf>
    <dxf>
      <font>
        <b/>
        <i val="0"/>
        <color indexed="22"/>
      </font>
      <fill>
        <patternFill>
          <bgColor indexed="60"/>
        </patternFill>
      </fill>
    </dxf>
    <dxf>
      <font>
        <b/>
        <i val="0"/>
        <color indexed="9"/>
      </font>
      <fill>
        <patternFill>
          <bgColor indexed="9"/>
        </patternFill>
      </fill>
    </dxf>
    <dxf>
      <font>
        <b/>
        <i val="0"/>
        <color rgb="FFFFFFFF"/>
      </font>
      <fill>
        <patternFill>
          <bgColor rgb="FFFFFFFF"/>
        </patternFill>
      </fill>
      <border/>
    </dxf>
    <dxf>
      <font>
        <b/>
        <i val="0"/>
        <color rgb="FFEAEAEA"/>
      </font>
      <fill>
        <patternFill>
          <bgColor rgb="FF993300"/>
        </patternFill>
      </fill>
      <border/>
    </dxf>
    <dxf>
      <font>
        <color rgb="FFFFFFFF"/>
      </font>
      <border/>
    </dxf>
    <dxf>
      <font>
        <b/>
        <i val="0"/>
        <color auto="1"/>
      </font>
      <fill>
        <patternFill>
          <bgColor rgb="FFFF0000"/>
        </patternFill>
      </fill>
      <border/>
    </dxf>
    <dxf>
      <font>
        <b/>
        <i val="0"/>
        <color rgb="FFEAEAEA"/>
      </font>
      <fill>
        <patternFill>
          <bgColor rgb="FF993300"/>
        </patternFill>
      </fill>
      <border>
        <left style="thin">
          <color rgb="FF000000"/>
        </left>
        <right style="thin">
          <color rgb="FF000000"/>
        </right>
        <top style="thin"/>
        <bottom style="thin">
          <color rgb="FF000000"/>
        </bottom>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104775</xdr:rowOff>
    </xdr:from>
    <xdr:to>
      <xdr:col>3</xdr:col>
      <xdr:colOff>2105025</xdr:colOff>
      <xdr:row>2</xdr:row>
      <xdr:rowOff>885825</xdr:rowOff>
    </xdr:to>
    <xdr:pic>
      <xdr:nvPicPr>
        <xdr:cNvPr id="1" name="Picture 1"/>
        <xdr:cNvPicPr preferRelativeResize="1">
          <a:picLocks noChangeAspect="1"/>
        </xdr:cNvPicPr>
      </xdr:nvPicPr>
      <xdr:blipFill>
        <a:blip r:embed="rId1"/>
        <a:stretch>
          <a:fillRect/>
        </a:stretch>
      </xdr:blipFill>
      <xdr:spPr>
        <a:xfrm>
          <a:off x="266700" y="609600"/>
          <a:ext cx="6172200" cy="781050"/>
        </a:xfrm>
        <a:prstGeom prst="rect">
          <a:avLst/>
        </a:prstGeom>
        <a:noFill/>
        <a:ln w="1" cmpd="sng">
          <a:noFill/>
        </a:ln>
      </xdr:spPr>
    </xdr:pic>
    <xdr:clientData/>
  </xdr:twoCellAnchor>
  <xdr:twoCellAnchor editAs="oneCell">
    <xdr:from>
      <xdr:col>2</xdr:col>
      <xdr:colOff>76200</xdr:colOff>
      <xdr:row>14</xdr:row>
      <xdr:rowOff>57150</xdr:rowOff>
    </xdr:from>
    <xdr:to>
      <xdr:col>2</xdr:col>
      <xdr:colOff>3743325</xdr:colOff>
      <xdr:row>15</xdr:row>
      <xdr:rowOff>123825</xdr:rowOff>
    </xdr:to>
    <xdr:pic>
      <xdr:nvPicPr>
        <xdr:cNvPr id="2" name="cbo_Cty"/>
        <xdr:cNvPicPr preferRelativeResize="1">
          <a:picLocks noChangeAspect="1"/>
        </xdr:cNvPicPr>
      </xdr:nvPicPr>
      <xdr:blipFill>
        <a:blip r:embed="rId2"/>
        <a:stretch>
          <a:fillRect/>
        </a:stretch>
      </xdr:blipFill>
      <xdr:spPr>
        <a:xfrm>
          <a:off x="342900" y="4305300"/>
          <a:ext cx="36671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6">
    <tabColor indexed="60"/>
    <pageSetUpPr fitToPage="1"/>
  </sheetPr>
  <dimension ref="B2:O57"/>
  <sheetViews>
    <sheetView showGridLines="0" tabSelected="1" zoomScale="85" zoomScaleNormal="85" workbookViewId="0" topLeftCell="A1">
      <selection activeCell="A1" sqref="A1"/>
    </sheetView>
  </sheetViews>
  <sheetFormatPr defaultColWidth="0" defaultRowHeight="12" zeroHeight="1"/>
  <cols>
    <col min="1" max="2" width="1.75390625" style="6" customWidth="1"/>
    <col min="3" max="3" width="53.375" style="6" customWidth="1"/>
    <col min="4" max="4" width="44.125" style="6" customWidth="1"/>
    <col min="5" max="5" width="1.75390625" style="6" customWidth="1"/>
    <col min="6" max="6" width="3.375" style="6" customWidth="1"/>
    <col min="7" max="7" width="1.12109375" style="6" customWidth="1"/>
    <col min="8" max="13" width="9.125" style="6" hidden="1" customWidth="1"/>
    <col min="14" max="14" width="14.875" style="6" hidden="1" customWidth="1"/>
    <col min="15" max="15" width="24.625" style="6" hidden="1" customWidth="1"/>
    <col min="16" max="23" width="7.00390625" style="6" hidden="1" customWidth="1"/>
    <col min="24" max="16384" width="9.125" style="6" hidden="1" customWidth="1"/>
  </cols>
  <sheetData>
    <row r="1" ht="19.5" customHeight="1"/>
    <row r="2" spans="2:15" ht="20.25">
      <c r="B2" s="192" t="s">
        <v>308</v>
      </c>
      <c r="C2" s="191"/>
      <c r="D2" s="176"/>
      <c r="E2" s="167"/>
      <c r="N2" s="291" t="s">
        <v>238</v>
      </c>
      <c r="O2" s="291" t="s">
        <v>239</v>
      </c>
    </row>
    <row r="3" spans="2:15" ht="79.5" customHeight="1">
      <c r="B3" s="161"/>
      <c r="C3" s="7"/>
      <c r="D3" s="7"/>
      <c r="E3" s="160"/>
      <c r="N3" s="285"/>
      <c r="O3" s="286" t="s">
        <v>259</v>
      </c>
    </row>
    <row r="4" spans="2:15" ht="48" customHeight="1">
      <c r="B4" s="390" t="s">
        <v>257</v>
      </c>
      <c r="C4" s="391"/>
      <c r="D4" s="391"/>
      <c r="E4" s="168"/>
      <c r="N4" s="285" t="s">
        <v>74</v>
      </c>
      <c r="O4" s="286" t="s">
        <v>75</v>
      </c>
    </row>
    <row r="5" spans="2:15" ht="9" customHeight="1">
      <c r="B5" s="162"/>
      <c r="C5" s="7"/>
      <c r="D5" s="7"/>
      <c r="E5" s="160"/>
      <c r="N5" s="283" t="s">
        <v>76</v>
      </c>
      <c r="O5" s="284" t="s">
        <v>77</v>
      </c>
    </row>
    <row r="6" spans="2:15" ht="15.75">
      <c r="B6" s="392" t="s">
        <v>300</v>
      </c>
      <c r="C6" s="393"/>
      <c r="D6" s="393"/>
      <c r="E6" s="169"/>
      <c r="N6" s="283" t="s">
        <v>78</v>
      </c>
      <c r="O6" s="287" t="s">
        <v>144</v>
      </c>
    </row>
    <row r="7" spans="2:15" ht="15.75">
      <c r="B7" s="392" t="s">
        <v>44</v>
      </c>
      <c r="C7" s="393"/>
      <c r="D7" s="393"/>
      <c r="E7" s="169"/>
      <c r="N7" s="283" t="s">
        <v>79</v>
      </c>
      <c r="O7" s="284" t="s">
        <v>80</v>
      </c>
    </row>
    <row r="8" spans="2:15" ht="15.75">
      <c r="B8" s="392" t="s">
        <v>73</v>
      </c>
      <c r="C8" s="393"/>
      <c r="D8" s="393"/>
      <c r="E8" s="169"/>
      <c r="N8" s="283" t="s">
        <v>240</v>
      </c>
      <c r="O8" s="287" t="s">
        <v>145</v>
      </c>
    </row>
    <row r="9" spans="2:15" ht="16.5" customHeight="1">
      <c r="B9" s="162"/>
      <c r="C9" s="7"/>
      <c r="D9" s="7"/>
      <c r="E9" s="160"/>
      <c r="N9" s="283" t="s">
        <v>241</v>
      </c>
      <c r="O9" s="284" t="s">
        <v>252</v>
      </c>
    </row>
    <row r="10" spans="2:15" ht="20.25">
      <c r="B10" s="394" t="s">
        <v>280</v>
      </c>
      <c r="C10" s="395"/>
      <c r="D10" s="395"/>
      <c r="E10" s="170"/>
      <c r="N10" s="283" t="s">
        <v>266</v>
      </c>
      <c r="O10" s="288" t="s">
        <v>261</v>
      </c>
    </row>
    <row r="11" spans="2:15" ht="15.75" customHeight="1">
      <c r="B11" s="396"/>
      <c r="C11" s="397"/>
      <c r="D11" s="397"/>
      <c r="E11" s="171"/>
      <c r="N11" s="283" t="s">
        <v>242</v>
      </c>
      <c r="O11" s="284" t="s">
        <v>253</v>
      </c>
    </row>
    <row r="12" spans="2:15" ht="23.25" customHeight="1">
      <c r="B12" s="388"/>
      <c r="C12" s="389"/>
      <c r="D12" s="389"/>
      <c r="E12" s="172"/>
      <c r="N12" s="283" t="s">
        <v>243</v>
      </c>
      <c r="O12" s="284" t="s">
        <v>254</v>
      </c>
    </row>
    <row r="13" spans="2:15" ht="22.5" customHeight="1">
      <c r="B13" s="162"/>
      <c r="C13" s="7"/>
      <c r="D13" s="7"/>
      <c r="E13" s="160"/>
      <c r="N13" s="283" t="s">
        <v>244</v>
      </c>
      <c r="O13" s="284" t="s">
        <v>255</v>
      </c>
    </row>
    <row r="14" spans="2:15" ht="12.75">
      <c r="B14" s="177"/>
      <c r="C14" s="159"/>
      <c r="D14" s="159"/>
      <c r="E14" s="178"/>
      <c r="N14" s="283" t="s">
        <v>134</v>
      </c>
      <c r="O14" s="284" t="s">
        <v>135</v>
      </c>
    </row>
    <row r="15" spans="2:15" ht="19.5" customHeight="1">
      <c r="B15" s="162"/>
      <c r="C15" s="164"/>
      <c r="D15" s="165" t="s">
        <v>260</v>
      </c>
      <c r="E15" s="173"/>
      <c r="N15" s="283" t="s">
        <v>245</v>
      </c>
      <c r="O15" s="284" t="s">
        <v>256</v>
      </c>
    </row>
    <row r="16" spans="2:15" ht="12.75">
      <c r="B16" s="163"/>
      <c r="C16" s="8"/>
      <c r="D16" s="174"/>
      <c r="E16" s="175"/>
      <c r="N16" s="283" t="s">
        <v>246</v>
      </c>
      <c r="O16" s="284" t="s">
        <v>257</v>
      </c>
    </row>
    <row r="17" spans="14:15" ht="12.75">
      <c r="N17" s="283" t="s">
        <v>247</v>
      </c>
      <c r="O17" s="284" t="s">
        <v>258</v>
      </c>
    </row>
    <row r="18" spans="14:15" ht="12.75" hidden="1">
      <c r="N18" s="283" t="s">
        <v>248</v>
      </c>
      <c r="O18" s="284" t="s">
        <v>157</v>
      </c>
    </row>
    <row r="19" spans="14:15" ht="12.75" hidden="1">
      <c r="N19" s="283" t="s">
        <v>249</v>
      </c>
      <c r="O19" s="287" t="s">
        <v>146</v>
      </c>
    </row>
    <row r="20" spans="14:15" ht="12.75" hidden="1">
      <c r="N20" s="283" t="s">
        <v>250</v>
      </c>
      <c r="O20" s="287" t="s">
        <v>147</v>
      </c>
    </row>
    <row r="21" spans="14:15" ht="12.75" hidden="1">
      <c r="N21" s="283" t="s">
        <v>251</v>
      </c>
      <c r="O21" s="287" t="s">
        <v>148</v>
      </c>
    </row>
    <row r="22" spans="14:15" ht="12.75" hidden="1">
      <c r="N22" s="283" t="s">
        <v>81</v>
      </c>
      <c r="O22" s="287" t="s">
        <v>149</v>
      </c>
    </row>
    <row r="23" spans="14:15" ht="12.75" hidden="1">
      <c r="N23" s="283" t="s">
        <v>82</v>
      </c>
      <c r="O23" s="284" t="s">
        <v>83</v>
      </c>
    </row>
    <row r="24" spans="14:15" ht="12.75" hidden="1">
      <c r="N24" s="283" t="s">
        <v>84</v>
      </c>
      <c r="O24" s="284" t="s">
        <v>85</v>
      </c>
    </row>
    <row r="25" spans="14:15" ht="12.75" hidden="1">
      <c r="N25" s="283" t="s">
        <v>86</v>
      </c>
      <c r="O25" s="284" t="s">
        <v>87</v>
      </c>
    </row>
    <row r="26" spans="14:15" ht="12.75" hidden="1">
      <c r="N26" s="283" t="s">
        <v>88</v>
      </c>
      <c r="O26" s="284" t="s">
        <v>89</v>
      </c>
    </row>
    <row r="27" spans="14:15" ht="12.75" hidden="1">
      <c r="N27" s="283" t="s">
        <v>90</v>
      </c>
      <c r="O27" s="287" t="s">
        <v>150</v>
      </c>
    </row>
    <row r="28" spans="14:15" ht="12.75" hidden="1">
      <c r="N28" s="283" t="s">
        <v>91</v>
      </c>
      <c r="O28" s="284" t="s">
        <v>92</v>
      </c>
    </row>
    <row r="29" spans="14:15" ht="12.75" hidden="1">
      <c r="N29" s="283" t="s">
        <v>93</v>
      </c>
      <c r="O29" s="287" t="s">
        <v>151</v>
      </c>
    </row>
    <row r="30" spans="14:15" ht="12.75" hidden="1">
      <c r="N30" s="283" t="s">
        <v>94</v>
      </c>
      <c r="O30" s="284" t="s">
        <v>95</v>
      </c>
    </row>
    <row r="31" spans="14:15" ht="12.75" hidden="1">
      <c r="N31" s="283" t="s">
        <v>96</v>
      </c>
      <c r="O31" s="284" t="s">
        <v>97</v>
      </c>
    </row>
    <row r="32" spans="14:15" ht="12.75" hidden="1">
      <c r="N32" s="283" t="s">
        <v>98</v>
      </c>
      <c r="O32" s="284" t="s">
        <v>298</v>
      </c>
    </row>
    <row r="33" spans="14:15" ht="12.75" hidden="1">
      <c r="N33" s="283" t="s">
        <v>99</v>
      </c>
      <c r="O33" s="284" t="s">
        <v>299</v>
      </c>
    </row>
    <row r="34" spans="14:15" ht="12.75" hidden="1">
      <c r="N34" s="283" t="s">
        <v>100</v>
      </c>
      <c r="O34" s="287" t="s">
        <v>152</v>
      </c>
    </row>
    <row r="35" spans="14:15" ht="12.75" hidden="1">
      <c r="N35" s="283" t="s">
        <v>101</v>
      </c>
      <c r="O35" s="284" t="s">
        <v>102</v>
      </c>
    </row>
    <row r="36" spans="14:15" ht="12.75" hidden="1">
      <c r="N36" s="283" t="s">
        <v>103</v>
      </c>
      <c r="O36" s="284" t="s">
        <v>104</v>
      </c>
    </row>
    <row r="37" spans="14:15" ht="12.75" hidden="1">
      <c r="N37" s="283" t="s">
        <v>105</v>
      </c>
      <c r="O37" s="287" t="s">
        <v>153</v>
      </c>
    </row>
    <row r="38" spans="14:15" ht="12.75" hidden="1">
      <c r="N38" s="283" t="s">
        <v>106</v>
      </c>
      <c r="O38" s="284" t="s">
        <v>107</v>
      </c>
    </row>
    <row r="39" spans="14:15" ht="12.75" hidden="1">
      <c r="N39" s="283" t="s">
        <v>108</v>
      </c>
      <c r="O39" s="284" t="s">
        <v>109</v>
      </c>
    </row>
    <row r="40" spans="14:15" ht="12.75" hidden="1">
      <c r="N40" s="283" t="s">
        <v>110</v>
      </c>
      <c r="O40" s="284" t="s">
        <v>111</v>
      </c>
    </row>
    <row r="41" spans="14:15" ht="12.75" hidden="1">
      <c r="N41" s="283" t="s">
        <v>112</v>
      </c>
      <c r="O41" s="284" t="s">
        <v>113</v>
      </c>
    </row>
    <row r="42" spans="14:15" ht="12.75" hidden="1">
      <c r="N42" s="283" t="s">
        <v>114</v>
      </c>
      <c r="O42" s="284" t="s">
        <v>115</v>
      </c>
    </row>
    <row r="43" spans="14:15" ht="12.75" hidden="1">
      <c r="N43" s="283" t="s">
        <v>116</v>
      </c>
      <c r="O43" s="287" t="s">
        <v>154</v>
      </c>
    </row>
    <row r="44" spans="14:15" ht="12.75" hidden="1">
      <c r="N44" s="283" t="s">
        <v>117</v>
      </c>
      <c r="O44" s="284" t="s">
        <v>118</v>
      </c>
    </row>
    <row r="45" spans="14:15" ht="12.75" hidden="1">
      <c r="N45" s="283" t="s">
        <v>119</v>
      </c>
      <c r="O45" s="284" t="s">
        <v>120</v>
      </c>
    </row>
    <row r="46" spans="14:15" ht="12.75" hidden="1">
      <c r="N46" s="283" t="s">
        <v>121</v>
      </c>
      <c r="O46" s="284" t="s">
        <v>122</v>
      </c>
    </row>
    <row r="47" spans="14:15" ht="12.75" hidden="1">
      <c r="N47" s="283" t="s">
        <v>123</v>
      </c>
      <c r="O47" s="284" t="s">
        <v>124</v>
      </c>
    </row>
    <row r="48" spans="14:15" ht="12.75" hidden="1">
      <c r="N48" s="283" t="s">
        <v>125</v>
      </c>
      <c r="O48" s="284" t="s">
        <v>158</v>
      </c>
    </row>
    <row r="49" spans="14:15" ht="12.75" hidden="1">
      <c r="N49" s="283" t="s">
        <v>126</v>
      </c>
      <c r="O49" s="287" t="s">
        <v>155</v>
      </c>
    </row>
    <row r="50" spans="14:15" ht="12.75" hidden="1">
      <c r="N50" s="283" t="s">
        <v>127</v>
      </c>
      <c r="O50" s="284" t="s">
        <v>128</v>
      </c>
    </row>
    <row r="51" spans="14:15" ht="12.75" hidden="1">
      <c r="N51" s="283" t="s">
        <v>129</v>
      </c>
      <c r="O51" s="287" t="s">
        <v>156</v>
      </c>
    </row>
    <row r="52" spans="14:15" ht="12.75" hidden="1">
      <c r="N52" s="283" t="s">
        <v>130</v>
      </c>
      <c r="O52" s="284" t="s">
        <v>131</v>
      </c>
    </row>
    <row r="53" spans="14:15" ht="12.75" hidden="1">
      <c r="N53" s="283" t="s">
        <v>132</v>
      </c>
      <c r="O53" s="284" t="s">
        <v>133</v>
      </c>
    </row>
    <row r="54" spans="14:15" ht="12.75" hidden="1">
      <c r="N54" s="283" t="s">
        <v>136</v>
      </c>
      <c r="O54" s="284" t="s">
        <v>137</v>
      </c>
    </row>
    <row r="55" spans="14:15" ht="12.75" hidden="1">
      <c r="N55" s="283" t="s">
        <v>138</v>
      </c>
      <c r="O55" s="284" t="s">
        <v>139</v>
      </c>
    </row>
    <row r="56" spans="14:15" ht="12.75" hidden="1">
      <c r="N56" s="283" t="s">
        <v>140</v>
      </c>
      <c r="O56" s="284" t="s">
        <v>141</v>
      </c>
    </row>
    <row r="57" spans="14:15" ht="12.75" hidden="1">
      <c r="N57" s="289" t="s">
        <v>142</v>
      </c>
      <c r="O57" s="290" t="s">
        <v>143</v>
      </c>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sheetData>
  <sheetProtection/>
  <mergeCells count="7">
    <mergeCell ref="B12:D12"/>
    <mergeCell ref="B4:D4"/>
    <mergeCell ref="B6:D6"/>
    <mergeCell ref="B10:D10"/>
    <mergeCell ref="B11:D11"/>
    <mergeCell ref="B7:D7"/>
    <mergeCell ref="B8:D8"/>
  </mergeCells>
  <conditionalFormatting sqref="B4:E4">
    <cfRule type="expression" priority="1" dxfId="56" stopIfTrue="1">
      <formula>$B$4=""</formula>
    </cfRule>
    <cfRule type="expression" priority="2" dxfId="57" stopIfTrue="1">
      <formula>$B$4&lt;&gt;"&lt; REPORTING COUNTRY &gt;"</formula>
    </cfRule>
    <cfRule type="expression" priority="3" dxfId="58" stopIfTrue="1">
      <formula>$B$4="&lt; REPORTING COUNTRY &gt;"</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r:id="rId2"/>
  <headerFooter alignWithMargins="0">
    <oddFooter>&amp;R2016 Triennial Central Bank Survey</oddFooter>
  </headerFooter>
  <drawing r:id="rId1"/>
</worksheet>
</file>

<file path=xl/worksheets/sheet2.xml><?xml version="1.0" encoding="utf-8"?>
<worksheet xmlns="http://schemas.openxmlformats.org/spreadsheetml/2006/main" xmlns:r="http://schemas.openxmlformats.org/officeDocument/2006/relationships">
  <sheetPr codeName="Sheet18"/>
  <dimension ref="A1:AB49"/>
  <sheetViews>
    <sheetView showGridLines="0" zoomScale="70" zoomScaleNormal="70" workbookViewId="0" topLeftCell="A1">
      <selection activeCell="K7" sqref="K7"/>
    </sheetView>
  </sheetViews>
  <sheetFormatPr defaultColWidth="0" defaultRowHeight="12" zeroHeight="1"/>
  <cols>
    <col min="1" max="1" width="2.125" style="370" customWidth="1"/>
    <col min="2" max="2" width="94.875" style="372" customWidth="1"/>
    <col min="3" max="3" width="2.375" style="372" customWidth="1"/>
    <col min="4" max="8" width="15.75390625" style="372" customWidth="1"/>
    <col min="9" max="9" width="13.875" style="372" customWidth="1"/>
    <col min="10" max="10" width="12.00390625" style="84" customWidth="1"/>
    <col min="11" max="11" width="3.875" style="281" customWidth="1"/>
    <col min="12" max="12" width="74.00390625" style="378" bestFit="1" customWidth="1"/>
    <col min="13" max="13" width="3.75390625" style="372" customWidth="1"/>
    <col min="14" max="16384" width="11.375" style="372" hidden="1" customWidth="1"/>
  </cols>
  <sheetData>
    <row r="1" spans="1:12" s="69" customFormat="1" ht="19.5" customHeight="1">
      <c r="A1" s="184"/>
      <c r="B1" s="83"/>
      <c r="I1" s="166"/>
      <c r="J1" s="85"/>
      <c r="K1" s="280"/>
      <c r="L1" s="274"/>
    </row>
    <row r="2" spans="1:28" s="24" customFormat="1" ht="19.5" customHeight="1">
      <c r="A2" s="107"/>
      <c r="B2" s="407" t="s">
        <v>60</v>
      </c>
      <c r="C2" s="407"/>
      <c r="D2" s="407"/>
      <c r="E2" s="407"/>
      <c r="F2" s="407"/>
      <c r="G2" s="407"/>
      <c r="H2" s="407"/>
      <c r="I2" s="407"/>
      <c r="J2" s="67"/>
      <c r="K2" s="279"/>
      <c r="L2" s="275"/>
      <c r="M2" s="17"/>
      <c r="N2" s="17"/>
      <c r="O2" s="60"/>
      <c r="P2" s="57"/>
      <c r="Q2" s="57"/>
      <c r="R2" s="57"/>
      <c r="S2" s="58"/>
      <c r="T2" s="58"/>
      <c r="U2" s="58"/>
      <c r="V2" s="58"/>
      <c r="W2" s="58"/>
      <c r="X2" s="58"/>
      <c r="Y2" s="58"/>
      <c r="Z2" s="59"/>
      <c r="AA2" s="23"/>
      <c r="AB2" s="23"/>
    </row>
    <row r="3" spans="1:12" s="69" customFormat="1" ht="19.5" customHeight="1">
      <c r="A3" s="184"/>
      <c r="B3" s="408" t="s">
        <v>175</v>
      </c>
      <c r="C3" s="408"/>
      <c r="D3" s="408"/>
      <c r="E3" s="408"/>
      <c r="F3" s="408"/>
      <c r="G3" s="408"/>
      <c r="H3" s="408"/>
      <c r="I3" s="408"/>
      <c r="J3" s="84"/>
      <c r="K3" s="281"/>
      <c r="L3" s="274"/>
    </row>
    <row r="4" spans="1:12" s="69" customFormat="1" ht="19.5" customHeight="1">
      <c r="A4" s="184"/>
      <c r="B4" s="409" t="s">
        <v>281</v>
      </c>
      <c r="C4" s="410"/>
      <c r="D4" s="410"/>
      <c r="E4" s="410"/>
      <c r="F4" s="410"/>
      <c r="G4" s="410"/>
      <c r="H4" s="410"/>
      <c r="I4" s="410"/>
      <c r="J4" s="84"/>
      <c r="K4" s="281"/>
      <c r="L4" s="274"/>
    </row>
    <row r="5" spans="1:12" s="69" customFormat="1" ht="19.5" customHeight="1">
      <c r="A5" s="184"/>
      <c r="B5" s="104"/>
      <c r="C5" s="104"/>
      <c r="D5" s="104"/>
      <c r="E5" s="104"/>
      <c r="F5" s="104"/>
      <c r="G5" s="104"/>
      <c r="H5" s="104"/>
      <c r="I5" s="104"/>
      <c r="J5" s="84"/>
      <c r="K5" s="281"/>
      <c r="L5" s="274"/>
    </row>
    <row r="6" spans="1:28" s="24" customFormat="1" ht="39.75" customHeight="1">
      <c r="A6" s="107"/>
      <c r="C6" s="29"/>
      <c r="D6" s="22"/>
      <c r="E6" s="22"/>
      <c r="F6" s="22"/>
      <c r="G6" s="22"/>
      <c r="H6" s="22"/>
      <c r="I6" s="22"/>
      <c r="J6" s="28"/>
      <c r="K6" s="282"/>
      <c r="L6" s="276"/>
      <c r="M6" s="22"/>
      <c r="N6" s="22"/>
      <c r="O6" s="55"/>
      <c r="P6" s="55"/>
      <c r="Q6" s="55"/>
      <c r="R6" s="55"/>
      <c r="S6" s="55"/>
      <c r="T6" s="55"/>
      <c r="U6" s="55"/>
      <c r="V6" s="55"/>
      <c r="W6" s="55"/>
      <c r="X6" s="55"/>
      <c r="Y6" s="23"/>
      <c r="Z6" s="48"/>
      <c r="AA6" s="23"/>
      <c r="AB6" s="23"/>
    </row>
    <row r="7" spans="1:12" s="69" customFormat="1" ht="44.25" customHeight="1">
      <c r="A7" s="184"/>
      <c r="B7" s="411" t="str">
        <f>Front!B4</f>
        <v>CZECH REPUBLIC</v>
      </c>
      <c r="C7" s="411"/>
      <c r="D7" s="411"/>
      <c r="E7" s="411"/>
      <c r="F7" s="411"/>
      <c r="G7" s="411"/>
      <c r="H7" s="411"/>
      <c r="I7" s="411"/>
      <c r="J7" s="85"/>
      <c r="K7" s="280"/>
      <c r="L7" s="274"/>
    </row>
    <row r="8" spans="1:12" s="69" customFormat="1" ht="19.5" customHeight="1">
      <c r="A8" s="184"/>
      <c r="B8" s="85" t="s">
        <v>9</v>
      </c>
      <c r="C8" s="86"/>
      <c r="D8" s="86"/>
      <c r="E8" s="86"/>
      <c r="F8" s="86"/>
      <c r="G8" s="86"/>
      <c r="H8" s="86"/>
      <c r="I8" s="87"/>
      <c r="J8" s="85"/>
      <c r="K8" s="280"/>
      <c r="L8" s="277"/>
    </row>
    <row r="9" spans="2:12" ht="14.25">
      <c r="B9" s="84"/>
      <c r="C9" s="84"/>
      <c r="D9" s="84"/>
      <c r="E9" s="90"/>
      <c r="F9" s="90"/>
      <c r="G9" s="90"/>
      <c r="H9" s="90"/>
      <c r="I9" s="84"/>
      <c r="L9" s="371"/>
    </row>
    <row r="10" spans="2:12" ht="14.25">
      <c r="B10" s="84"/>
      <c r="C10" s="84"/>
      <c r="D10" s="84"/>
      <c r="E10" s="90"/>
      <c r="F10" s="90"/>
      <c r="G10" s="90"/>
      <c r="H10" s="90"/>
      <c r="I10" s="84"/>
      <c r="L10" s="371"/>
    </row>
    <row r="11" spans="2:12" ht="36.75" customHeight="1">
      <c r="B11" s="88" t="s">
        <v>170</v>
      </c>
      <c r="C11" s="88"/>
      <c r="D11" s="151" t="s">
        <v>159</v>
      </c>
      <c r="E11" s="152">
        <v>21</v>
      </c>
      <c r="F11" s="89"/>
      <c r="G11" s="89"/>
      <c r="H11" s="89"/>
      <c r="I11" s="89"/>
      <c r="L11" s="373" t="s">
        <v>221</v>
      </c>
    </row>
    <row r="12" spans="2:12" ht="34.5" customHeight="1">
      <c r="B12" s="90"/>
      <c r="C12" s="90"/>
      <c r="D12" s="90"/>
      <c r="E12" s="90"/>
      <c r="F12" s="90"/>
      <c r="G12" s="90"/>
      <c r="H12" s="90"/>
      <c r="I12" s="84"/>
      <c r="L12" s="371"/>
    </row>
    <row r="13" spans="2:12" ht="34.5" customHeight="1">
      <c r="B13" s="91" t="s">
        <v>171</v>
      </c>
      <c r="C13" s="88"/>
      <c r="D13" s="90"/>
      <c r="E13" s="153" t="s">
        <v>176</v>
      </c>
      <c r="F13" s="92"/>
      <c r="G13" s="90"/>
      <c r="H13" s="90"/>
      <c r="I13" s="84"/>
      <c r="L13" s="371"/>
    </row>
    <row r="14" spans="2:12" ht="19.5" customHeight="1">
      <c r="B14" s="93" t="s">
        <v>177</v>
      </c>
      <c r="C14" s="94"/>
      <c r="D14" s="90"/>
      <c r="E14" s="154">
        <v>10</v>
      </c>
      <c r="F14" s="95"/>
      <c r="G14" s="90"/>
      <c r="H14" s="90"/>
      <c r="I14" s="84"/>
      <c r="L14" s="373" t="s">
        <v>221</v>
      </c>
    </row>
    <row r="15" spans="2:12" ht="19.5" customHeight="1">
      <c r="B15" s="96" t="s">
        <v>206</v>
      </c>
      <c r="C15" s="94"/>
      <c r="D15" s="90"/>
      <c r="E15" s="181">
        <v>95</v>
      </c>
      <c r="F15" s="179" t="s">
        <v>204</v>
      </c>
      <c r="G15" s="90"/>
      <c r="H15" s="90"/>
      <c r="I15" s="84"/>
      <c r="L15" s="374" t="s">
        <v>223</v>
      </c>
    </row>
    <row r="16" spans="2:12" ht="19.5" customHeight="1">
      <c r="B16" s="97" t="s">
        <v>231</v>
      </c>
      <c r="C16" s="94"/>
      <c r="D16" s="90"/>
      <c r="E16" s="155">
        <v>4</v>
      </c>
      <c r="F16" s="95"/>
      <c r="G16" s="90"/>
      <c r="H16" s="90"/>
      <c r="I16" s="84"/>
      <c r="L16" s="373" t="s">
        <v>221</v>
      </c>
    </row>
    <row r="17" spans="2:12" ht="34.5" customHeight="1">
      <c r="B17" s="90"/>
      <c r="C17" s="90"/>
      <c r="D17" s="90"/>
      <c r="E17" s="90"/>
      <c r="F17" s="90"/>
      <c r="G17" s="90"/>
      <c r="H17" s="90"/>
      <c r="I17" s="84"/>
      <c r="L17" s="371"/>
    </row>
    <row r="18" spans="2:12" ht="39" customHeight="1">
      <c r="B18" s="91" t="s">
        <v>172</v>
      </c>
      <c r="C18" s="88"/>
      <c r="D18" s="90"/>
      <c r="E18" s="153" t="s">
        <v>176</v>
      </c>
      <c r="F18" s="92"/>
      <c r="G18" s="90"/>
      <c r="H18" s="90"/>
      <c r="I18" s="84"/>
      <c r="L18" s="375"/>
    </row>
    <row r="19" spans="2:12" ht="19.5" customHeight="1">
      <c r="B19" s="98" t="s">
        <v>207</v>
      </c>
      <c r="C19" s="90"/>
      <c r="D19" s="90"/>
      <c r="E19" s="154">
        <v>2</v>
      </c>
      <c r="F19" s="180" t="s">
        <v>203</v>
      </c>
      <c r="G19" s="90"/>
      <c r="H19" s="90"/>
      <c r="I19" s="84"/>
      <c r="L19" s="374" t="s">
        <v>222</v>
      </c>
    </row>
    <row r="20" spans="2:12" ht="19.5" customHeight="1">
      <c r="B20" s="100" t="s">
        <v>208</v>
      </c>
      <c r="C20" s="101"/>
      <c r="D20" s="90"/>
      <c r="E20" s="182">
        <v>2</v>
      </c>
      <c r="F20" s="180" t="s">
        <v>205</v>
      </c>
      <c r="G20" s="90"/>
      <c r="H20" s="90"/>
      <c r="I20" s="84"/>
      <c r="L20" s="374" t="s">
        <v>222</v>
      </c>
    </row>
    <row r="21" spans="2:12" ht="34.5" customHeight="1">
      <c r="B21" s="90"/>
      <c r="C21" s="90"/>
      <c r="D21" s="90"/>
      <c r="E21" s="90"/>
      <c r="F21" s="90"/>
      <c r="G21" s="90"/>
      <c r="H21" s="90"/>
      <c r="I21" s="84"/>
      <c r="L21" s="371"/>
    </row>
    <row r="22" spans="2:12" ht="15">
      <c r="B22" s="91" t="s">
        <v>173</v>
      </c>
      <c r="C22" s="88"/>
      <c r="D22" s="90"/>
      <c r="E22" s="90"/>
      <c r="F22" s="90"/>
      <c r="G22" s="90"/>
      <c r="H22" s="90"/>
      <c r="I22" s="84"/>
      <c r="L22" s="371"/>
    </row>
    <row r="23" spans="2:12" ht="19.5" customHeight="1">
      <c r="B23" s="102" t="s">
        <v>232</v>
      </c>
      <c r="C23" s="90"/>
      <c r="D23" s="90"/>
      <c r="E23" s="90"/>
      <c r="F23" s="90"/>
      <c r="G23" s="90"/>
      <c r="H23" s="90"/>
      <c r="I23" s="84"/>
      <c r="L23" s="371"/>
    </row>
    <row r="24" spans="2:12" ht="20.25" customHeight="1">
      <c r="B24" s="313"/>
      <c r="C24" s="343"/>
      <c r="D24" s="398" t="s">
        <v>210</v>
      </c>
      <c r="E24" s="401" t="s">
        <v>209</v>
      </c>
      <c r="F24" s="402"/>
      <c r="G24" s="402"/>
      <c r="H24" s="403"/>
      <c r="I24" s="84"/>
      <c r="L24" s="371"/>
    </row>
    <row r="25" spans="2:12" ht="28.5">
      <c r="B25" s="314"/>
      <c r="C25" s="344"/>
      <c r="D25" s="399"/>
      <c r="E25" s="151" t="s">
        <v>233</v>
      </c>
      <c r="F25" s="156" t="s">
        <v>234</v>
      </c>
      <c r="G25" s="151" t="s">
        <v>235</v>
      </c>
      <c r="H25" s="157" t="s">
        <v>236</v>
      </c>
      <c r="I25" s="84"/>
      <c r="L25" s="371"/>
    </row>
    <row r="26" spans="2:12" ht="49.5" customHeight="1">
      <c r="B26" s="400" t="s">
        <v>275</v>
      </c>
      <c r="C26" s="400"/>
      <c r="D26" s="158">
        <v>0</v>
      </c>
      <c r="E26" s="158">
        <v>0</v>
      </c>
      <c r="F26" s="158">
        <v>0</v>
      </c>
      <c r="G26" s="158">
        <v>5.814</v>
      </c>
      <c r="H26" s="158">
        <v>0</v>
      </c>
      <c r="I26" s="84"/>
      <c r="L26" s="373" t="s">
        <v>221</v>
      </c>
    </row>
    <row r="27" spans="2:12" ht="19.5" customHeight="1">
      <c r="B27" s="99" t="s">
        <v>198</v>
      </c>
      <c r="C27" s="94"/>
      <c r="D27" s="90"/>
      <c r="E27" s="90"/>
      <c r="F27" s="90"/>
      <c r="G27" s="90"/>
      <c r="H27" s="90"/>
      <c r="I27" s="84"/>
      <c r="L27" s="376"/>
    </row>
    <row r="28" spans="2:12" ht="16.5">
      <c r="B28" s="103" t="s">
        <v>183</v>
      </c>
      <c r="C28" s="84"/>
      <c r="D28" s="90"/>
      <c r="E28" s="90"/>
      <c r="F28" s="90"/>
      <c r="G28" s="90"/>
      <c r="H28" s="90"/>
      <c r="I28" s="84"/>
      <c r="L28" s="376"/>
    </row>
    <row r="29" spans="2:12" ht="14.25">
      <c r="B29" s="90" t="s">
        <v>237</v>
      </c>
      <c r="C29" s="90"/>
      <c r="D29" s="90"/>
      <c r="E29" s="90"/>
      <c r="F29" s="90"/>
      <c r="G29" s="90"/>
      <c r="H29" s="90"/>
      <c r="I29" s="84"/>
      <c r="L29" s="376"/>
    </row>
    <row r="30" spans="2:12" ht="34.5" customHeight="1">
      <c r="B30" s="90"/>
      <c r="C30" s="90"/>
      <c r="D30" s="90"/>
      <c r="E30" s="90"/>
      <c r="F30" s="90"/>
      <c r="G30" s="90"/>
      <c r="H30" s="90"/>
      <c r="I30" s="84"/>
      <c r="L30" s="371"/>
    </row>
    <row r="31" spans="2:12" ht="54.75" customHeight="1">
      <c r="B31" s="346" t="s">
        <v>199</v>
      </c>
      <c r="C31" s="88"/>
      <c r="D31" s="151" t="s">
        <v>213</v>
      </c>
      <c r="E31" s="151" t="s">
        <v>219</v>
      </c>
      <c r="F31" s="151" t="s">
        <v>220</v>
      </c>
      <c r="G31" s="151" t="s">
        <v>179</v>
      </c>
      <c r="H31" s="84"/>
      <c r="I31" s="84"/>
      <c r="J31" s="281"/>
      <c r="K31" s="374"/>
      <c r="L31" s="372"/>
    </row>
    <row r="32" spans="2:12" ht="19.5" customHeight="1">
      <c r="B32" s="347" t="s">
        <v>212</v>
      </c>
      <c r="C32" s="94"/>
      <c r="D32" s="181">
        <v>7</v>
      </c>
      <c r="E32" s="181">
        <v>2</v>
      </c>
      <c r="F32" s="181">
        <v>1</v>
      </c>
      <c r="G32" s="181">
        <v>9</v>
      </c>
      <c r="I32" s="292"/>
      <c r="J32" s="281"/>
      <c r="L32" s="379" t="s">
        <v>221</v>
      </c>
    </row>
    <row r="33" spans="2:12" ht="19.5" customHeight="1">
      <c r="B33" s="348" t="s">
        <v>202</v>
      </c>
      <c r="C33" s="94"/>
      <c r="D33" s="181">
        <v>1</v>
      </c>
      <c r="E33" s="181">
        <v>3</v>
      </c>
      <c r="F33" s="181">
        <v>3</v>
      </c>
      <c r="G33" s="181">
        <v>1</v>
      </c>
      <c r="H33" s="293"/>
      <c r="I33" s="292"/>
      <c r="J33" s="281"/>
      <c r="L33" s="379" t="s">
        <v>221</v>
      </c>
    </row>
    <row r="34" spans="2:12" ht="19.5" customHeight="1">
      <c r="B34" s="348" t="s">
        <v>201</v>
      </c>
      <c r="C34" s="94"/>
      <c r="D34" s="181">
        <v>2</v>
      </c>
      <c r="E34" s="181">
        <v>5</v>
      </c>
      <c r="F34" s="181">
        <v>6</v>
      </c>
      <c r="G34" s="181">
        <v>0</v>
      </c>
      <c r="H34" s="293"/>
      <c r="I34" s="292"/>
      <c r="J34" s="281"/>
      <c r="L34" s="379" t="s">
        <v>221</v>
      </c>
    </row>
    <row r="35" spans="2:12" ht="19.5" customHeight="1">
      <c r="B35" s="349" t="s">
        <v>200</v>
      </c>
      <c r="C35" s="94"/>
      <c r="D35" s="155">
        <v>90</v>
      </c>
      <c r="E35" s="155">
        <v>55</v>
      </c>
      <c r="F35" s="155">
        <v>55</v>
      </c>
      <c r="G35" s="155">
        <v>90</v>
      </c>
      <c r="H35" s="406" t="s">
        <v>301</v>
      </c>
      <c r="I35" s="406"/>
      <c r="J35" s="292"/>
      <c r="K35" s="372"/>
      <c r="L35" s="380" t="s">
        <v>223</v>
      </c>
    </row>
    <row r="36" spans="2:12" ht="34.5" customHeight="1">
      <c r="B36" s="350"/>
      <c r="C36" s="90"/>
      <c r="D36" s="90"/>
      <c r="E36" s="90"/>
      <c r="F36" s="90"/>
      <c r="G36" s="278"/>
      <c r="H36" s="406"/>
      <c r="I36" s="406"/>
      <c r="J36" s="292"/>
      <c r="L36" s="371"/>
    </row>
    <row r="37" spans="2:12" ht="54.75" customHeight="1">
      <c r="B37" s="346" t="s">
        <v>286</v>
      </c>
      <c r="C37" s="88"/>
      <c r="D37" s="153" t="s">
        <v>176</v>
      </c>
      <c r="E37" s="404" t="s">
        <v>287</v>
      </c>
      <c r="F37" s="405"/>
      <c r="G37" s="405"/>
      <c r="H37" s="405"/>
      <c r="I37" s="292"/>
      <c r="J37" s="292"/>
      <c r="L37" s="374"/>
    </row>
    <row r="38" spans="2:12" ht="19.5" customHeight="1">
      <c r="B38" s="348" t="s">
        <v>288</v>
      </c>
      <c r="C38" s="94"/>
      <c r="D38" s="183">
        <v>55</v>
      </c>
      <c r="F38" s="179"/>
      <c r="G38" s="90"/>
      <c r="H38" s="90"/>
      <c r="I38" s="84"/>
      <c r="L38" s="374" t="s">
        <v>223</v>
      </c>
    </row>
    <row r="39" spans="2:12" ht="19.5" customHeight="1">
      <c r="B39" s="348" t="s">
        <v>289</v>
      </c>
      <c r="C39" s="94"/>
      <c r="D39" s="181">
        <v>5</v>
      </c>
      <c r="G39" s="90"/>
      <c r="H39" s="90"/>
      <c r="I39" s="84"/>
      <c r="L39" s="374" t="s">
        <v>223</v>
      </c>
    </row>
    <row r="40" spans="2:12" ht="19.5" customHeight="1">
      <c r="B40" s="348" t="s">
        <v>290</v>
      </c>
      <c r="C40" s="94"/>
      <c r="D40" s="155">
        <v>40</v>
      </c>
      <c r="F40" s="179"/>
      <c r="G40" s="90"/>
      <c r="H40" s="90"/>
      <c r="I40" s="84"/>
      <c r="L40" s="374" t="s">
        <v>223</v>
      </c>
    </row>
    <row r="41" spans="2:12" ht="39" customHeight="1">
      <c r="B41" s="346"/>
      <c r="C41" s="88"/>
      <c r="D41" s="90"/>
      <c r="E41" s="193"/>
      <c r="F41" s="92"/>
      <c r="G41" s="90"/>
      <c r="H41" s="90"/>
      <c r="I41" s="84"/>
      <c r="L41" s="374" t="s">
        <v>279</v>
      </c>
    </row>
    <row r="42" spans="2:12" ht="60" customHeight="1">
      <c r="B42" s="351" t="s">
        <v>285</v>
      </c>
      <c r="C42" s="355"/>
      <c r="D42" s="356" t="s">
        <v>302</v>
      </c>
      <c r="E42" s="404" t="s">
        <v>287</v>
      </c>
      <c r="F42" s="405"/>
      <c r="G42" s="405"/>
      <c r="H42" s="405"/>
      <c r="I42" s="84"/>
      <c r="J42" s="372"/>
      <c r="L42" s="377"/>
    </row>
    <row r="43" spans="1:12" s="363" customFormat="1" ht="19.5" customHeight="1">
      <c r="A43" s="360"/>
      <c r="B43" s="357" t="s">
        <v>291</v>
      </c>
      <c r="C43" s="361"/>
      <c r="D43" s="362">
        <v>19</v>
      </c>
      <c r="E43" s="90"/>
      <c r="F43" s="358"/>
      <c r="G43" s="358"/>
      <c r="H43" s="358"/>
      <c r="I43" s="358"/>
      <c r="K43" s="364"/>
      <c r="L43" s="365" t="s">
        <v>223</v>
      </c>
    </row>
    <row r="44" spans="1:12" s="363" customFormat="1" ht="19.5" customHeight="1">
      <c r="A44" s="360"/>
      <c r="B44" s="366" t="s">
        <v>296</v>
      </c>
      <c r="C44" s="361"/>
      <c r="D44" s="362">
        <v>18</v>
      </c>
      <c r="E44" s="90"/>
      <c r="F44" s="358"/>
      <c r="G44" s="358"/>
      <c r="H44" s="358"/>
      <c r="I44" s="358"/>
      <c r="K44" s="364"/>
      <c r="L44" s="365" t="s">
        <v>223</v>
      </c>
    </row>
    <row r="45" spans="1:12" s="363" customFormat="1" ht="19.5" customHeight="1">
      <c r="A45" s="360"/>
      <c r="B45" s="366" t="s">
        <v>292</v>
      </c>
      <c r="C45" s="361"/>
      <c r="D45" s="362">
        <v>15</v>
      </c>
      <c r="E45" s="90"/>
      <c r="F45" s="358"/>
      <c r="G45" s="358"/>
      <c r="H45" s="358"/>
      <c r="I45" s="358"/>
      <c r="K45" s="367"/>
      <c r="L45" s="365" t="s">
        <v>223</v>
      </c>
    </row>
    <row r="46" spans="1:12" s="363" customFormat="1" ht="19.5" customHeight="1">
      <c r="A46" s="360"/>
      <c r="B46" s="366" t="s">
        <v>293</v>
      </c>
      <c r="C46" s="361"/>
      <c r="D46" s="362">
        <v>24</v>
      </c>
      <c r="E46" s="90"/>
      <c r="F46" s="90"/>
      <c r="G46" s="90"/>
      <c r="H46" s="90"/>
      <c r="I46" s="90"/>
      <c r="J46" s="90"/>
      <c r="K46" s="364"/>
      <c r="L46" s="365" t="s">
        <v>223</v>
      </c>
    </row>
    <row r="47" spans="1:12" s="363" customFormat="1" ht="19.5" customHeight="1">
      <c r="A47" s="360"/>
      <c r="B47" s="366" t="s">
        <v>294</v>
      </c>
      <c r="C47" s="361"/>
      <c r="D47" s="362">
        <v>21</v>
      </c>
      <c r="E47" s="352"/>
      <c r="F47" s="352"/>
      <c r="G47" s="90"/>
      <c r="H47" s="90"/>
      <c r="I47" s="90"/>
      <c r="J47" s="368"/>
      <c r="K47" s="364"/>
      <c r="L47" s="365" t="s">
        <v>223</v>
      </c>
    </row>
    <row r="48" spans="1:12" s="363" customFormat="1" ht="19.5" customHeight="1">
      <c r="A48" s="360"/>
      <c r="B48" s="366" t="s">
        <v>297</v>
      </c>
      <c r="C48" s="361"/>
      <c r="D48" s="362">
        <v>9</v>
      </c>
      <c r="E48" s="353"/>
      <c r="F48" s="353"/>
      <c r="G48" s="359"/>
      <c r="H48" s="359"/>
      <c r="I48" s="90"/>
      <c r="K48" s="364"/>
      <c r="L48" s="365" t="s">
        <v>223</v>
      </c>
    </row>
    <row r="49" spans="1:12" s="363" customFormat="1" ht="19.5" customHeight="1">
      <c r="A49" s="360"/>
      <c r="B49" s="366" t="s">
        <v>295</v>
      </c>
      <c r="C49" s="361"/>
      <c r="D49" s="369">
        <v>0</v>
      </c>
      <c r="E49" s="354"/>
      <c r="F49" s="354"/>
      <c r="G49" s="359"/>
      <c r="H49" s="359"/>
      <c r="I49" s="90"/>
      <c r="K49" s="364"/>
      <c r="L49" s="365" t="s">
        <v>223</v>
      </c>
    </row>
    <row r="50" ht="14.25"/>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sheetData>
  <sheetProtection/>
  <mergeCells count="12">
    <mergeCell ref="B2:I2"/>
    <mergeCell ref="B3:I3"/>
    <mergeCell ref="B4:I4"/>
    <mergeCell ref="B7:I7"/>
    <mergeCell ref="B26:C26"/>
    <mergeCell ref="D24:D25"/>
    <mergeCell ref="E24:H24"/>
    <mergeCell ref="E37:H37"/>
    <mergeCell ref="E42:H42"/>
    <mergeCell ref="H35:I36"/>
  </mergeCells>
  <conditionalFormatting sqref="L11">
    <cfRule type="expression" priority="33" dxfId="59" stopIfTrue="1">
      <formula>AND(E11&lt;&gt;"",OR(E11&lt;0,NOT(ISNUMBER(E11))))</formula>
    </cfRule>
  </conditionalFormatting>
  <conditionalFormatting sqref="K31">
    <cfRule type="expression" priority="34" dxfId="59" stopIfTrue="1">
      <formula>OR(COUNTA(D32:E33)&lt;&gt;COUNTIF(D32:E33,"&gt;=0"),#REF!&gt;3,E32&gt;3,#REF!&gt;3,E33&gt;3)</formula>
    </cfRule>
  </conditionalFormatting>
  <conditionalFormatting sqref="L14 L16">
    <cfRule type="expression" priority="35" dxfId="59" stopIfTrue="1">
      <formula>OR(E14&lt;0,ISTEXT(E14))</formula>
    </cfRule>
  </conditionalFormatting>
  <conditionalFormatting sqref="L15">
    <cfRule type="expression" priority="36" dxfId="59" stopIfTrue="1">
      <formula>OR(E15&lt;0,E15&gt;100,ISTEXT(E15))</formula>
    </cfRule>
  </conditionalFormatting>
  <conditionalFormatting sqref="L19:L20">
    <cfRule type="expression" priority="37" dxfId="59" stopIfTrue="1">
      <formula>AND(E19&lt;&gt;"",E19&lt;&gt;1,E19&lt;&gt;2,E19&lt;&gt;3)</formula>
    </cfRule>
  </conditionalFormatting>
  <conditionalFormatting sqref="K45">
    <cfRule type="expression" priority="40" dxfId="59" stopIfTrue="1">
      <formula>OR(#REF!&lt;0,#REF!&lt;0,#REF!&gt;100,#REF!&gt;100,ISTEXT(#REF!),ISTEXT(#REF!))</formula>
    </cfRule>
  </conditionalFormatting>
  <conditionalFormatting sqref="D32:G34 E14 E16">
    <cfRule type="expression" priority="41" dxfId="59" stopIfTrue="1">
      <formula>AND(D14&lt;&gt;"",OR(D14&lt;0,ISTEXT(D14)))</formula>
    </cfRule>
  </conditionalFormatting>
  <conditionalFormatting sqref="D43:D49">
    <cfRule type="expression" priority="42" dxfId="0" stopIfTrue="1">
      <formula>AND(D43&lt;&gt;"",OR(D43&lt;0,D43&gt;100,ISTEXT(D43)))</formula>
    </cfRule>
  </conditionalFormatting>
  <conditionalFormatting sqref="L37">
    <cfRule type="expression" priority="43" dxfId="59" stopIfTrue="1">
      <formula>OR(COUNTA(#REF!)&lt;&gt;COUNTIF(#REF!,"&gt;=0"),#REF!&gt;3,#REF!&gt;3,#REF!&gt;3,#REF!&gt;3)</formula>
    </cfRule>
  </conditionalFormatting>
  <conditionalFormatting sqref="F16 F14">
    <cfRule type="expression" priority="44" dxfId="59" stopIfTrue="1">
      <formula>ISTEXT(F14)</formula>
    </cfRule>
    <cfRule type="expression" priority="45" dxfId="59" stopIfTrue="1">
      <formula>ISERROR(F14)</formula>
    </cfRule>
  </conditionalFormatting>
  <conditionalFormatting sqref="E11">
    <cfRule type="expression" priority="46" dxfId="59" stopIfTrue="1">
      <formula>AND(E11&lt;&gt;"",OR(E11&lt;0,NOT(ISNUMBER(E11))))</formula>
    </cfRule>
  </conditionalFormatting>
  <conditionalFormatting sqref="D26:H26">
    <cfRule type="expression" priority="47" dxfId="0" stopIfTrue="1">
      <formula>AND(D26&lt;&gt;"",OR(D26&lt;0,NOT(ISNUMBER(D26))))</formula>
    </cfRule>
  </conditionalFormatting>
  <conditionalFormatting sqref="L26">
    <cfRule type="expression" priority="48" dxfId="59" stopIfTrue="1">
      <formula>COUNTA($D$26:$H$26)&lt;&gt;COUNTIF($D$26:$H$26,"&gt;=0")</formula>
    </cfRule>
  </conditionalFormatting>
  <conditionalFormatting sqref="B7:I7">
    <cfRule type="expression" priority="49" dxfId="58" stopIfTrue="1">
      <formula>$B$7=""</formula>
    </cfRule>
    <cfRule type="expression" priority="50" dxfId="60" stopIfTrue="1">
      <formula>$B$7&lt;&gt;""</formula>
    </cfRule>
  </conditionalFormatting>
  <conditionalFormatting sqref="E15 D38:D40 D35:G35">
    <cfRule type="expression" priority="51" dxfId="59" stopIfTrue="1">
      <formula>AND(D15&lt;&gt;"",OR(D15&lt;0,D15&gt;100,ISTEXT(D15)))</formula>
    </cfRule>
  </conditionalFormatting>
  <conditionalFormatting sqref="E19:E20">
    <cfRule type="expression" priority="52" dxfId="59" stopIfTrue="1">
      <formula>AND(E19&lt;&gt;"",AND(E19&lt;&gt;1,E19&lt;&gt;2,E19&lt;&gt;3))</formula>
    </cfRule>
  </conditionalFormatting>
  <conditionalFormatting sqref="L38:L40">
    <cfRule type="expression" priority="61" dxfId="59" stopIfTrue="1">
      <formula>OR(D38&lt;0,D38&gt;100,ISTEXT(D38))</formula>
    </cfRule>
  </conditionalFormatting>
  <conditionalFormatting sqref="L41">
    <cfRule type="expression" priority="62" dxfId="59" stopIfTrue="1">
      <formula>AND(SUM(D38:D40)&lt;&gt;100,SUM(D38:D40)&lt;&gt;0)</formula>
    </cfRule>
  </conditionalFormatting>
  <conditionalFormatting sqref="L43:L49">
    <cfRule type="expression" priority="3" dxfId="59" stopIfTrue="1">
      <formula>OR(D43&lt;0,D43&gt;100,ISTEXT(D43))</formula>
    </cfRule>
  </conditionalFormatting>
  <conditionalFormatting sqref="L35">
    <cfRule type="expression" priority="2" dxfId="61" stopIfTrue="1">
      <formula>OR(D35&lt;0,E35&lt;0,F35&lt;0,G35&lt;0,D35&gt;100,E35&gt;100,F35&gt;100,G35&gt;100,ISTEXT(D35),ISTEXT(E35),ISTEXT(F35),ISTEXT(G35))</formula>
    </cfRule>
  </conditionalFormatting>
  <conditionalFormatting sqref="L32:L34">
    <cfRule type="expression" priority="1" dxfId="61" stopIfTrue="1">
      <formula>OR(D32&lt;0,E32&lt;0,F32&lt;0,G32&lt;0,ISTEXT(D32),ISTEXT(E32),ISTEXT(F32),ISTEXT(G32))</formula>
    </cfRule>
  </conditionalFormatting>
  <printOptions/>
  <pageMargins left="0.7480314960629921" right="0.6299212598425197" top="0.4724409448818898" bottom="0.5511811023622047" header="0.2362204724409449" footer="0.1968503937007874"/>
  <pageSetup horizontalDpi="600" verticalDpi="600" orientation="portrait" paperSize="8" scale="60" r:id="rId3"/>
  <headerFooter alignWithMargins="0">
    <oddFooter>&amp;R2016 Triennial Central Bank Survey</oddFooter>
  </headerFooter>
  <legacyDrawing r:id="rId2"/>
</worksheet>
</file>

<file path=xl/worksheets/sheet3.xml><?xml version="1.0" encoding="utf-8"?>
<worksheet xmlns="http://schemas.openxmlformats.org/spreadsheetml/2006/main" xmlns:r="http://schemas.openxmlformats.org/officeDocument/2006/relationships">
  <sheetPr codeName="Sheet3">
    <outlinePr summaryBelow="0" summaryRight="0"/>
  </sheetPr>
  <dimension ref="B1:O138"/>
  <sheetViews>
    <sheetView showGridLines="0" zoomScaleSheetLayoutView="70" workbookViewId="0" topLeftCell="A1">
      <pane xSplit="3" ySplit="8" topLeftCell="D27" activePane="bottomRight" state="frozen"/>
      <selection pane="topLeft" activeCell="A1" sqref="A1"/>
      <selection pane="topRight" activeCell="D1" sqref="D1"/>
      <selection pane="bottomLeft" activeCell="A9" sqref="A9"/>
      <selection pane="bottomRight" activeCell="P1" sqref="P1:IV16384"/>
    </sheetView>
  </sheetViews>
  <sheetFormatPr defaultColWidth="0" defaultRowHeight="12" zeroHeight="1"/>
  <cols>
    <col min="1" max="2" width="1.75390625" style="49" customWidth="1"/>
    <col min="3" max="3" width="50.75390625" style="49" customWidth="1"/>
    <col min="4" max="12" width="10.75390625" style="49" customWidth="1"/>
    <col min="13" max="13" width="10.75390625" style="52" customWidth="1"/>
    <col min="14" max="15" width="1.75390625" style="49" customWidth="1"/>
    <col min="16" max="28" width="0" style="49" hidden="1" customWidth="1"/>
    <col min="29" max="29" width="9.125" style="49" hidden="1" customWidth="1"/>
    <col min="30" max="16384" width="0" style="49" hidden="1" customWidth="1"/>
  </cols>
  <sheetData>
    <row r="1" spans="2:15" s="24" customFormat="1" ht="19.5" customHeight="1">
      <c r="B1" s="20" t="s">
        <v>271</v>
      </c>
      <c r="C1" s="21"/>
      <c r="D1" s="22"/>
      <c r="E1" s="22"/>
      <c r="F1" s="22"/>
      <c r="G1" s="22"/>
      <c r="H1" s="22"/>
      <c r="I1" s="22"/>
      <c r="J1" s="22"/>
      <c r="K1" s="22"/>
      <c r="L1" s="22"/>
      <c r="M1" s="166"/>
      <c r="N1" s="22"/>
      <c r="O1" s="22"/>
    </row>
    <row r="2" spans="2:15" s="24" customFormat="1" ht="19.5" customHeight="1">
      <c r="B2" s="25"/>
      <c r="C2" s="407" t="s">
        <v>60</v>
      </c>
      <c r="D2" s="407"/>
      <c r="E2" s="407"/>
      <c r="F2" s="407"/>
      <c r="G2" s="407"/>
      <c r="H2" s="407"/>
      <c r="I2" s="407"/>
      <c r="J2" s="407"/>
      <c r="K2" s="407"/>
      <c r="L2" s="407"/>
      <c r="M2" s="407"/>
      <c r="N2" s="17"/>
      <c r="O2" s="17"/>
    </row>
    <row r="3" spans="3:15" s="24" customFormat="1" ht="19.5" customHeight="1">
      <c r="C3" s="407" t="s">
        <v>55</v>
      </c>
      <c r="D3" s="407"/>
      <c r="E3" s="407"/>
      <c r="F3" s="407"/>
      <c r="G3" s="407"/>
      <c r="H3" s="407"/>
      <c r="I3" s="407"/>
      <c r="J3" s="407"/>
      <c r="K3" s="407"/>
      <c r="L3" s="407"/>
      <c r="M3" s="407"/>
      <c r="N3" s="17"/>
      <c r="O3" s="17"/>
    </row>
    <row r="4" spans="3:15" s="24" customFormat="1" ht="19.5" customHeight="1">
      <c r="C4" s="407" t="s">
        <v>281</v>
      </c>
      <c r="D4" s="407"/>
      <c r="E4" s="407"/>
      <c r="F4" s="407"/>
      <c r="G4" s="407"/>
      <c r="H4" s="407"/>
      <c r="I4" s="407"/>
      <c r="J4" s="407"/>
      <c r="K4" s="407"/>
      <c r="L4" s="407"/>
      <c r="M4" s="407"/>
      <c r="N4" s="27"/>
      <c r="O4" s="27"/>
    </row>
    <row r="5" spans="3:15" s="24" customFormat="1" ht="19.5" customHeight="1">
      <c r="C5" s="407" t="s">
        <v>272</v>
      </c>
      <c r="D5" s="407"/>
      <c r="E5" s="407"/>
      <c r="F5" s="407"/>
      <c r="G5" s="407"/>
      <c r="H5" s="407"/>
      <c r="I5" s="407"/>
      <c r="J5" s="407"/>
      <c r="K5" s="407"/>
      <c r="L5" s="407"/>
      <c r="M5" s="407"/>
      <c r="N5" s="17"/>
      <c r="O5" s="26"/>
    </row>
    <row r="6" spans="4:15" s="24" customFormat="1" ht="39.75" customHeight="1">
      <c r="D6" s="415" t="s">
        <v>191</v>
      </c>
      <c r="E6" s="416"/>
      <c r="F6" s="416"/>
      <c r="G6" s="416"/>
      <c r="H6" s="416"/>
      <c r="I6" s="416"/>
      <c r="J6" s="416"/>
      <c r="K6" s="416"/>
      <c r="L6" s="416"/>
      <c r="M6" s="416"/>
      <c r="N6" s="22"/>
      <c r="O6" s="22"/>
    </row>
    <row r="7" spans="2:15" s="34" customFormat="1" ht="27.75" customHeight="1">
      <c r="B7" s="30"/>
      <c r="C7" s="31" t="s">
        <v>0</v>
      </c>
      <c r="D7" s="413" t="s">
        <v>1</v>
      </c>
      <c r="E7" s="414"/>
      <c r="F7" s="414"/>
      <c r="G7" s="414"/>
      <c r="H7" s="414"/>
      <c r="I7" s="414"/>
      <c r="J7" s="414"/>
      <c r="K7" s="414"/>
      <c r="L7" s="414"/>
      <c r="M7" s="414"/>
      <c r="N7" s="51"/>
      <c r="O7" s="32"/>
    </row>
    <row r="8" spans="2:15" s="34" customFormat="1" ht="27.75" customHeight="1">
      <c r="B8" s="61"/>
      <c r="C8" s="62"/>
      <c r="D8" s="124" t="s">
        <v>7</v>
      </c>
      <c r="E8" s="124" t="s">
        <v>6</v>
      </c>
      <c r="F8" s="124" t="s">
        <v>5</v>
      </c>
      <c r="G8" s="124" t="s">
        <v>22</v>
      </c>
      <c r="H8" s="124" t="s">
        <v>4</v>
      </c>
      <c r="I8" s="124" t="s">
        <v>3</v>
      </c>
      <c r="J8" s="124" t="s">
        <v>25</v>
      </c>
      <c r="K8" s="124" t="s">
        <v>2</v>
      </c>
      <c r="L8" s="125" t="s">
        <v>67</v>
      </c>
      <c r="M8" s="116" t="s">
        <v>8</v>
      </c>
      <c r="N8" s="51"/>
      <c r="O8" s="35"/>
    </row>
    <row r="9" spans="2:15" s="38" customFormat="1" ht="30" customHeight="1">
      <c r="B9" s="294"/>
      <c r="C9" s="295" t="s">
        <v>56</v>
      </c>
      <c r="D9" s="212"/>
      <c r="E9" s="212"/>
      <c r="F9" s="212"/>
      <c r="G9" s="212"/>
      <c r="H9" s="212"/>
      <c r="I9" s="212"/>
      <c r="J9" s="212"/>
      <c r="K9" s="212"/>
      <c r="L9" s="198"/>
      <c r="M9" s="214"/>
      <c r="N9" s="213"/>
      <c r="O9" s="36"/>
    </row>
    <row r="10" spans="2:15" s="34" customFormat="1" ht="16.5" customHeight="1">
      <c r="B10" s="296"/>
      <c r="C10" s="145" t="s">
        <v>10</v>
      </c>
      <c r="D10" s="198">
        <f>D11+D12</f>
        <v>3.2706955816141052</v>
      </c>
      <c r="E10" s="198">
        <f aca="true" t="shared" si="0" ref="E10:L10">E11+E12</f>
        <v>2.8239407603206748</v>
      </c>
      <c r="F10" s="198">
        <f t="shared" si="0"/>
        <v>9.045395734540893</v>
      </c>
      <c r="G10" s="198">
        <f t="shared" si="0"/>
        <v>2804.6341110386843</v>
      </c>
      <c r="H10" s="198">
        <f t="shared" si="0"/>
        <v>42.84745007368884</v>
      </c>
      <c r="I10" s="198">
        <f t="shared" si="0"/>
        <v>8.142264728854462</v>
      </c>
      <c r="J10" s="198">
        <f t="shared" si="0"/>
        <v>3.0173211110847276</v>
      </c>
      <c r="K10" s="198">
        <f t="shared" si="0"/>
        <v>794.2505841234511</v>
      </c>
      <c r="L10" s="198">
        <f t="shared" si="0"/>
        <v>61.87544271567452</v>
      </c>
      <c r="M10" s="214">
        <f>+SUM(D10:L10)</f>
        <v>3729.9072058679135</v>
      </c>
      <c r="N10" s="215"/>
      <c r="O10" s="41"/>
    </row>
    <row r="11" spans="2:15" s="34" customFormat="1" ht="16.5" customHeight="1">
      <c r="B11" s="297"/>
      <c r="C11" s="147" t="s">
        <v>58</v>
      </c>
      <c r="D11" s="198">
        <v>0</v>
      </c>
      <c r="E11" s="198">
        <v>0</v>
      </c>
      <c r="F11" s="198">
        <v>0</v>
      </c>
      <c r="G11" s="198">
        <v>349.1268339873418</v>
      </c>
      <c r="H11" s="198">
        <v>11.813924050632911</v>
      </c>
      <c r="I11" s="198">
        <v>0</v>
      </c>
      <c r="J11" s="198">
        <v>0</v>
      </c>
      <c r="K11" s="198">
        <v>15</v>
      </c>
      <c r="L11" s="198">
        <v>0</v>
      </c>
      <c r="M11" s="214">
        <f aca="true" t="shared" si="1" ref="M11:M78">+SUM(D11:L11)</f>
        <v>375.9407580379747</v>
      </c>
      <c r="N11" s="215"/>
      <c r="O11" s="41"/>
    </row>
    <row r="12" spans="2:15" s="34" customFormat="1" ht="16.5" customHeight="1">
      <c r="B12" s="297"/>
      <c r="C12" s="147" t="s">
        <v>59</v>
      </c>
      <c r="D12" s="198">
        <v>3.2706955816141052</v>
      </c>
      <c r="E12" s="198">
        <v>2.8239407603206748</v>
      </c>
      <c r="F12" s="198">
        <v>9.045395734540893</v>
      </c>
      <c r="G12" s="198">
        <v>2455.5072770513425</v>
      </c>
      <c r="H12" s="198">
        <v>31.033526023055927</v>
      </c>
      <c r="I12" s="198">
        <v>8.142264728854462</v>
      </c>
      <c r="J12" s="198">
        <v>3.0173211110847276</v>
      </c>
      <c r="K12" s="198">
        <v>779.2505841234511</v>
      </c>
      <c r="L12" s="198">
        <v>61.87544271567452</v>
      </c>
      <c r="M12" s="214">
        <f t="shared" si="1"/>
        <v>3353.9664478299387</v>
      </c>
      <c r="N12" s="215"/>
      <c r="O12" s="41"/>
    </row>
    <row r="13" spans="2:15" s="34" customFormat="1" ht="30" customHeight="1">
      <c r="B13" s="296"/>
      <c r="C13" s="145" t="s">
        <v>11</v>
      </c>
      <c r="D13" s="198">
        <f aca="true" t="shared" si="2" ref="D13:L13">D14+D15</f>
        <v>0.05309590717299578</v>
      </c>
      <c r="E13" s="198">
        <f t="shared" si="2"/>
        <v>0.3722207805907173</v>
      </c>
      <c r="F13" s="198">
        <f t="shared" si="2"/>
        <v>0.6228360717299579</v>
      </c>
      <c r="G13" s="198">
        <f t="shared" si="2"/>
        <v>1736.3248281768224</v>
      </c>
      <c r="H13" s="198">
        <f t="shared" si="2"/>
        <v>6.203887975054852</v>
      </c>
      <c r="I13" s="198">
        <f t="shared" si="2"/>
        <v>1.364790683544304</v>
      </c>
      <c r="J13" s="198">
        <f t="shared" si="2"/>
        <v>1.1089662447257385</v>
      </c>
      <c r="K13" s="198">
        <f t="shared" si="2"/>
        <v>118.02959529715487</v>
      </c>
      <c r="L13" s="198">
        <f t="shared" si="2"/>
        <v>15.590315688291426</v>
      </c>
      <c r="M13" s="214">
        <f t="shared" si="1"/>
        <v>1879.670536825087</v>
      </c>
      <c r="N13" s="215"/>
      <c r="O13" s="41"/>
    </row>
    <row r="14" spans="2:15" s="34" customFormat="1" ht="16.5" customHeight="1">
      <c r="B14" s="296"/>
      <c r="C14" s="147" t="s">
        <v>58</v>
      </c>
      <c r="D14" s="198">
        <v>0.03309590717299578</v>
      </c>
      <c r="E14" s="198">
        <v>0.0122207805907173</v>
      </c>
      <c r="F14" s="198">
        <v>0.34283607172995784</v>
      </c>
      <c r="G14" s="198">
        <v>471.6000418519278</v>
      </c>
      <c r="H14" s="198">
        <v>6.203887975054852</v>
      </c>
      <c r="I14" s="198">
        <v>0.9247906835443039</v>
      </c>
      <c r="J14" s="198">
        <v>0.21896624472573842</v>
      </c>
      <c r="K14" s="198">
        <v>6.724844297154879</v>
      </c>
      <c r="L14" s="198">
        <v>4.310083802502111</v>
      </c>
      <c r="M14" s="214">
        <f t="shared" si="1"/>
        <v>490.37076761440335</v>
      </c>
      <c r="N14" s="215"/>
      <c r="O14" s="41"/>
    </row>
    <row r="15" spans="2:15" s="34" customFormat="1" ht="16.5" customHeight="1">
      <c r="B15" s="296"/>
      <c r="C15" s="147" t="s">
        <v>59</v>
      </c>
      <c r="D15" s="198">
        <v>0.02</v>
      </c>
      <c r="E15" s="198">
        <v>0.36</v>
      </c>
      <c r="F15" s="198">
        <v>0.28</v>
      </c>
      <c r="G15" s="198">
        <v>1264.7247863248945</v>
      </c>
      <c r="H15" s="198">
        <v>0</v>
      </c>
      <c r="I15" s="198">
        <v>0.44</v>
      </c>
      <c r="J15" s="198">
        <v>0.89</v>
      </c>
      <c r="K15" s="198">
        <v>111.304751</v>
      </c>
      <c r="L15" s="198">
        <v>11.280231885789316</v>
      </c>
      <c r="M15" s="214">
        <f t="shared" si="1"/>
        <v>1389.299769210684</v>
      </c>
      <c r="N15" s="215"/>
      <c r="O15" s="41"/>
    </row>
    <row r="16" spans="2:15" s="38" customFormat="1" ht="30" customHeight="1">
      <c r="B16" s="298"/>
      <c r="C16" s="299" t="s">
        <v>180</v>
      </c>
      <c r="D16" s="202">
        <v>0</v>
      </c>
      <c r="E16" s="202">
        <v>0</v>
      </c>
      <c r="F16" s="202">
        <v>0</v>
      </c>
      <c r="G16" s="202">
        <v>276.47418103249765</v>
      </c>
      <c r="H16" s="202">
        <v>1.566863</v>
      </c>
      <c r="I16" s="202">
        <v>0</v>
      </c>
      <c r="J16" s="202">
        <v>0</v>
      </c>
      <c r="K16" s="202">
        <v>14.125141000000001</v>
      </c>
      <c r="L16" s="202">
        <v>0.9471628857893248</v>
      </c>
      <c r="M16" s="201">
        <f t="shared" si="1"/>
        <v>293.113347918287</v>
      </c>
      <c r="N16" s="216"/>
      <c r="O16" s="71"/>
    </row>
    <row r="17" spans="2:15" s="38" customFormat="1" ht="16.5" customHeight="1">
      <c r="B17" s="298"/>
      <c r="C17" s="299" t="s">
        <v>70</v>
      </c>
      <c r="D17" s="202">
        <v>0.00609590717299578</v>
      </c>
      <c r="E17" s="202">
        <v>0.2122207805907173</v>
      </c>
      <c r="F17" s="202">
        <v>0.10083607172995782</v>
      </c>
      <c r="G17" s="202">
        <v>180.73969988694043</v>
      </c>
      <c r="H17" s="202">
        <v>0.6720249750548526</v>
      </c>
      <c r="I17" s="202">
        <v>0.9247906835443039</v>
      </c>
      <c r="J17" s="202">
        <v>0.0519662447257384</v>
      </c>
      <c r="K17" s="202">
        <v>23.04445429715488</v>
      </c>
      <c r="L17" s="202">
        <v>4.498152802502148</v>
      </c>
      <c r="M17" s="201">
        <f t="shared" si="1"/>
        <v>210.25024164941604</v>
      </c>
      <c r="N17" s="216"/>
      <c r="O17" s="71"/>
    </row>
    <row r="18" spans="2:15" s="38" customFormat="1" ht="16.5" customHeight="1">
      <c r="B18" s="298"/>
      <c r="C18" s="299" t="s">
        <v>270</v>
      </c>
      <c r="D18" s="202">
        <v>0</v>
      </c>
      <c r="E18" s="202">
        <v>0</v>
      </c>
      <c r="F18" s="202">
        <v>0</v>
      </c>
      <c r="G18" s="202">
        <v>0</v>
      </c>
      <c r="H18" s="202">
        <v>0</v>
      </c>
      <c r="I18" s="202">
        <v>0</v>
      </c>
      <c r="J18" s="202">
        <v>0</v>
      </c>
      <c r="K18" s="202">
        <v>0</v>
      </c>
      <c r="L18" s="202">
        <v>0</v>
      </c>
      <c r="M18" s="201">
        <f t="shared" si="1"/>
        <v>0</v>
      </c>
      <c r="N18" s="216"/>
      <c r="O18" s="71"/>
    </row>
    <row r="19" spans="2:15" s="38" customFormat="1" ht="16.5" customHeight="1">
      <c r="B19" s="298"/>
      <c r="C19" s="299" t="s">
        <v>181</v>
      </c>
      <c r="D19" s="202">
        <v>0</v>
      </c>
      <c r="E19" s="202">
        <v>0</v>
      </c>
      <c r="F19" s="202">
        <v>0</v>
      </c>
      <c r="G19" s="202">
        <v>571.090947257384</v>
      </c>
      <c r="H19" s="202">
        <v>0.58</v>
      </c>
      <c r="I19" s="202">
        <v>0</v>
      </c>
      <c r="J19" s="202">
        <v>0</v>
      </c>
      <c r="K19" s="202">
        <v>8.9</v>
      </c>
      <c r="L19" s="202">
        <v>2.75</v>
      </c>
      <c r="M19" s="201">
        <f t="shared" si="1"/>
        <v>583.320947257384</v>
      </c>
      <c r="N19" s="216"/>
      <c r="O19" s="71"/>
    </row>
    <row r="20" spans="2:15" s="38" customFormat="1" ht="16.5" customHeight="1">
      <c r="B20" s="298"/>
      <c r="C20" s="300" t="s">
        <v>51</v>
      </c>
      <c r="D20" s="202">
        <v>0.02</v>
      </c>
      <c r="E20" s="202">
        <v>0.15999999999999998</v>
      </c>
      <c r="F20" s="202">
        <v>0.26</v>
      </c>
      <c r="G20" s="202">
        <v>595.63</v>
      </c>
      <c r="H20" s="202">
        <v>0</v>
      </c>
      <c r="I20" s="202">
        <v>0.44</v>
      </c>
      <c r="J20" s="202">
        <v>0.89</v>
      </c>
      <c r="K20" s="202">
        <v>71.96</v>
      </c>
      <c r="L20" s="202">
        <v>6.739999999999782</v>
      </c>
      <c r="M20" s="201">
        <f>+SUM(D20:L20)</f>
        <v>676.0999999999999</v>
      </c>
      <c r="N20" s="216"/>
      <c r="O20" s="71"/>
    </row>
    <row r="21" spans="2:15" s="38" customFormat="1" ht="16.5" customHeight="1">
      <c r="B21" s="298"/>
      <c r="C21" s="300" t="s">
        <v>217</v>
      </c>
      <c r="D21" s="202">
        <v>0.027</v>
      </c>
      <c r="E21" s="202">
        <v>0</v>
      </c>
      <c r="F21" s="202">
        <v>0.262</v>
      </c>
      <c r="G21" s="202">
        <v>112.39</v>
      </c>
      <c r="H21" s="202">
        <v>3.385</v>
      </c>
      <c r="I21" s="202">
        <v>0</v>
      </c>
      <c r="J21" s="202">
        <v>0.167</v>
      </c>
      <c r="K21" s="202">
        <v>0</v>
      </c>
      <c r="L21" s="202">
        <v>0.655</v>
      </c>
      <c r="M21" s="201">
        <f t="shared" si="1"/>
        <v>116.88600000000001</v>
      </c>
      <c r="N21" s="216"/>
      <c r="O21" s="71"/>
    </row>
    <row r="22" spans="2:15" s="38" customFormat="1" ht="24.75" customHeight="1">
      <c r="B22" s="298"/>
      <c r="C22" s="146" t="s">
        <v>12</v>
      </c>
      <c r="D22" s="202">
        <f aca="true" t="shared" si="3" ref="D22:L22">D23+D24</f>
        <v>2.157753814708861</v>
      </c>
      <c r="E22" s="202">
        <f t="shared" si="3"/>
        <v>3.433597719498864</v>
      </c>
      <c r="F22" s="202">
        <f t="shared" si="3"/>
        <v>7.484314541816534</v>
      </c>
      <c r="G22" s="202">
        <f t="shared" si="3"/>
        <v>1866.819180242705</v>
      </c>
      <c r="H22" s="202">
        <f t="shared" si="3"/>
        <v>30.42192024670362</v>
      </c>
      <c r="I22" s="202">
        <f t="shared" si="3"/>
        <v>9.009393659800253</v>
      </c>
      <c r="J22" s="202">
        <f t="shared" si="3"/>
        <v>3.3198648441637992</v>
      </c>
      <c r="K22" s="202">
        <f t="shared" si="3"/>
        <v>348.7218295971383</v>
      </c>
      <c r="L22" s="202">
        <f t="shared" si="3"/>
        <v>56.3921143420882</v>
      </c>
      <c r="M22" s="201">
        <f t="shared" si="1"/>
        <v>2327.759969008623</v>
      </c>
      <c r="N22" s="216"/>
      <c r="O22" s="71"/>
    </row>
    <row r="23" spans="2:15" s="65" customFormat="1" ht="16.5" customHeight="1">
      <c r="B23" s="194"/>
      <c r="C23" s="147" t="s">
        <v>58</v>
      </c>
      <c r="D23" s="198">
        <v>2.157753814708861</v>
      </c>
      <c r="E23" s="204">
        <v>3.425594719498864</v>
      </c>
      <c r="F23" s="204">
        <v>7.452785659959994</v>
      </c>
      <c r="G23" s="204">
        <v>1764.338374112138</v>
      </c>
      <c r="H23" s="204">
        <v>28.881569875395606</v>
      </c>
      <c r="I23" s="204">
        <v>9.009393659800253</v>
      </c>
      <c r="J23" s="204">
        <v>3.3198648441637992</v>
      </c>
      <c r="K23" s="204">
        <v>316.5343178711521</v>
      </c>
      <c r="L23" s="204">
        <v>52.450915700737994</v>
      </c>
      <c r="M23" s="214">
        <f t="shared" si="1"/>
        <v>2187.570570257555</v>
      </c>
      <c r="N23" s="217"/>
      <c r="O23" s="63"/>
    </row>
    <row r="24" spans="2:15" s="34" customFormat="1" ht="16.5" customHeight="1">
      <c r="B24" s="297"/>
      <c r="C24" s="147" t="s">
        <v>59</v>
      </c>
      <c r="D24" s="198">
        <v>0</v>
      </c>
      <c r="E24" s="198">
        <v>0.008003</v>
      </c>
      <c r="F24" s="198">
        <v>0.031528881856540084</v>
      </c>
      <c r="G24" s="198">
        <v>102.48080613056703</v>
      </c>
      <c r="H24" s="198">
        <v>1.5403503713080169</v>
      </c>
      <c r="I24" s="198">
        <v>0</v>
      </c>
      <c r="J24" s="198">
        <v>0</v>
      </c>
      <c r="K24" s="198">
        <v>32.18751172598621</v>
      </c>
      <c r="L24" s="198">
        <v>3.9411986413502076</v>
      </c>
      <c r="M24" s="214">
        <f t="shared" si="1"/>
        <v>140.189398751068</v>
      </c>
      <c r="N24" s="215"/>
      <c r="O24" s="41"/>
    </row>
    <row r="25" spans="2:15" s="38" customFormat="1" ht="30" customHeight="1">
      <c r="B25" s="301"/>
      <c r="C25" s="146" t="s">
        <v>52</v>
      </c>
      <c r="D25" s="203">
        <f>+SUM(D22,D13,D10)</f>
        <v>5.481545303495961</v>
      </c>
      <c r="E25" s="203">
        <f aca="true" t="shared" si="4" ref="E25:L25">+SUM(E22,E13,E10)</f>
        <v>6.629759260410256</v>
      </c>
      <c r="F25" s="203">
        <f t="shared" si="4"/>
        <v>17.152546348087384</v>
      </c>
      <c r="G25" s="203">
        <f t="shared" si="4"/>
        <v>6407.778119458211</v>
      </c>
      <c r="H25" s="203">
        <f t="shared" si="4"/>
        <v>79.47325829544732</v>
      </c>
      <c r="I25" s="203">
        <f t="shared" si="4"/>
        <v>18.516449072199016</v>
      </c>
      <c r="J25" s="203">
        <f t="shared" si="4"/>
        <v>7.446152199974266</v>
      </c>
      <c r="K25" s="203">
        <f t="shared" si="4"/>
        <v>1261.0020090177443</v>
      </c>
      <c r="L25" s="203">
        <f t="shared" si="4"/>
        <v>133.85787274605414</v>
      </c>
      <c r="M25" s="201">
        <f t="shared" si="1"/>
        <v>7937.337711701624</v>
      </c>
      <c r="N25" s="216"/>
      <c r="O25" s="71"/>
    </row>
    <row r="26" spans="2:15" s="65" customFormat="1" ht="16.5" customHeight="1">
      <c r="B26" s="194"/>
      <c r="C26" s="195" t="s">
        <v>229</v>
      </c>
      <c r="D26" s="204">
        <v>0</v>
      </c>
      <c r="E26" s="204">
        <v>0</v>
      </c>
      <c r="F26" s="204">
        <v>0</v>
      </c>
      <c r="G26" s="204">
        <v>122</v>
      </c>
      <c r="H26" s="204">
        <v>4</v>
      </c>
      <c r="I26" s="204">
        <v>0</v>
      </c>
      <c r="J26" s="204">
        <v>0</v>
      </c>
      <c r="K26" s="204">
        <v>4</v>
      </c>
      <c r="L26" s="204">
        <v>0</v>
      </c>
      <c r="M26" s="218">
        <f t="shared" si="1"/>
        <v>130</v>
      </c>
      <c r="N26" s="217"/>
      <c r="O26" s="63"/>
    </row>
    <row r="27" spans="2:15" s="65" customFormat="1" ht="16.5" customHeight="1">
      <c r="B27" s="196"/>
      <c r="C27" s="197" t="s">
        <v>230</v>
      </c>
      <c r="D27" s="206">
        <v>1.2498408147088609</v>
      </c>
      <c r="E27" s="206">
        <v>2.2761211223670887</v>
      </c>
      <c r="F27" s="206">
        <v>5.185608718945146</v>
      </c>
      <c r="G27" s="206">
        <v>679.8516328760279</v>
      </c>
      <c r="H27" s="206">
        <v>13.765419178700423</v>
      </c>
      <c r="I27" s="206">
        <v>0.400848732185654</v>
      </c>
      <c r="J27" s="206">
        <v>0.6608934951476793</v>
      </c>
      <c r="K27" s="206">
        <v>143.65885094713826</v>
      </c>
      <c r="L27" s="206">
        <v>20.7445633420882</v>
      </c>
      <c r="M27" s="218">
        <f>+SUM(D27:L27)</f>
        <v>867.7937792273092</v>
      </c>
      <c r="N27" s="217"/>
      <c r="O27" s="63"/>
    </row>
    <row r="28" spans="2:15" s="38" customFormat="1" ht="30" customHeight="1">
      <c r="B28" s="302"/>
      <c r="C28" s="148" t="s">
        <v>218</v>
      </c>
      <c r="D28" s="202"/>
      <c r="E28" s="202"/>
      <c r="F28" s="202"/>
      <c r="G28" s="202"/>
      <c r="H28" s="202"/>
      <c r="I28" s="202"/>
      <c r="J28" s="202"/>
      <c r="K28" s="202"/>
      <c r="L28" s="202"/>
      <c r="M28" s="219"/>
      <c r="N28" s="220"/>
      <c r="O28" s="46"/>
    </row>
    <row r="29" spans="2:15" s="34" customFormat="1" ht="16.5" customHeight="1">
      <c r="B29" s="296"/>
      <c r="C29" s="145" t="s">
        <v>10</v>
      </c>
      <c r="D29" s="198">
        <f aca="true" t="shared" si="5" ref="D29:L29">D30+D31</f>
        <v>0</v>
      </c>
      <c r="E29" s="198">
        <f t="shared" si="5"/>
        <v>0</v>
      </c>
      <c r="F29" s="198">
        <f t="shared" si="5"/>
        <v>0.41525851999999996</v>
      </c>
      <c r="G29" s="198">
        <f t="shared" si="5"/>
        <v>158.13272875209793</v>
      </c>
      <c r="H29" s="198">
        <f t="shared" si="5"/>
        <v>3.7819229092</v>
      </c>
      <c r="I29" s="198">
        <f t="shared" si="5"/>
        <v>0.7877125900703013</v>
      </c>
      <c r="J29" s="198">
        <f t="shared" si="5"/>
        <v>0.20628444</v>
      </c>
      <c r="K29" s="198">
        <f t="shared" si="5"/>
        <v>22.123523340000002</v>
      </c>
      <c r="L29" s="198">
        <f t="shared" si="5"/>
        <v>8.36629874</v>
      </c>
      <c r="M29" s="214">
        <f t="shared" si="1"/>
        <v>193.81372929136822</v>
      </c>
      <c r="N29" s="215"/>
      <c r="O29" s="41"/>
    </row>
    <row r="30" spans="2:15" s="34" customFormat="1" ht="16.5" customHeight="1">
      <c r="B30" s="297"/>
      <c r="C30" s="147" t="s">
        <v>58</v>
      </c>
      <c r="D30" s="198">
        <v>0</v>
      </c>
      <c r="E30" s="198">
        <v>0</v>
      </c>
      <c r="F30" s="198">
        <v>0</v>
      </c>
      <c r="G30" s="198">
        <v>0</v>
      </c>
      <c r="H30" s="198">
        <v>3</v>
      </c>
      <c r="I30" s="198">
        <v>0</v>
      </c>
      <c r="J30" s="198">
        <v>0</v>
      </c>
      <c r="K30" s="198">
        <v>0</v>
      </c>
      <c r="L30" s="198">
        <v>0</v>
      </c>
      <c r="M30" s="214">
        <f t="shared" si="1"/>
        <v>3</v>
      </c>
      <c r="N30" s="215"/>
      <c r="O30" s="41"/>
    </row>
    <row r="31" spans="2:15" s="34" customFormat="1" ht="16.5" customHeight="1">
      <c r="B31" s="297"/>
      <c r="C31" s="147" t="s">
        <v>59</v>
      </c>
      <c r="D31" s="198">
        <v>0</v>
      </c>
      <c r="E31" s="198">
        <v>0</v>
      </c>
      <c r="F31" s="198">
        <v>0.41525851999999996</v>
      </c>
      <c r="G31" s="198">
        <v>158.13272875209793</v>
      </c>
      <c r="H31" s="198">
        <v>0.7819229092000001</v>
      </c>
      <c r="I31" s="198">
        <v>0.7877125900703013</v>
      </c>
      <c r="J31" s="198">
        <v>0.20628444</v>
      </c>
      <c r="K31" s="198">
        <v>22.123523340000002</v>
      </c>
      <c r="L31" s="198">
        <v>8.36629874</v>
      </c>
      <c r="M31" s="214">
        <f t="shared" si="1"/>
        <v>190.81372929136822</v>
      </c>
      <c r="N31" s="215"/>
      <c r="O31" s="41"/>
    </row>
    <row r="32" spans="2:15" s="34" customFormat="1" ht="30" customHeight="1">
      <c r="B32" s="296"/>
      <c r="C32" s="145" t="s">
        <v>11</v>
      </c>
      <c r="D32" s="198">
        <f aca="true" t="shared" si="6" ref="D32:L32">D33+D34</f>
        <v>0</v>
      </c>
      <c r="E32" s="198">
        <f t="shared" si="6"/>
        <v>0</v>
      </c>
      <c r="F32" s="198">
        <f t="shared" si="6"/>
        <v>0.01</v>
      </c>
      <c r="G32" s="198">
        <f t="shared" si="6"/>
        <v>64.52476565058775</v>
      </c>
      <c r="H32" s="198">
        <f t="shared" si="6"/>
        <v>0.7332278481012658</v>
      </c>
      <c r="I32" s="198">
        <f t="shared" si="6"/>
        <v>0.8843386497890295</v>
      </c>
      <c r="J32" s="198">
        <f t="shared" si="6"/>
        <v>0.02</v>
      </c>
      <c r="K32" s="198">
        <f t="shared" si="6"/>
        <v>42.682946</v>
      </c>
      <c r="L32" s="198">
        <f t="shared" si="6"/>
        <v>0.09012800000000228</v>
      </c>
      <c r="M32" s="214">
        <f t="shared" si="1"/>
        <v>108.94540614847806</v>
      </c>
      <c r="N32" s="215"/>
      <c r="O32" s="41"/>
    </row>
    <row r="33" spans="2:15" s="34" customFormat="1" ht="16.5" customHeight="1">
      <c r="B33" s="296"/>
      <c r="C33" s="147" t="s">
        <v>58</v>
      </c>
      <c r="D33" s="198">
        <v>0</v>
      </c>
      <c r="E33" s="198">
        <v>0</v>
      </c>
      <c r="F33" s="198">
        <v>0</v>
      </c>
      <c r="G33" s="198">
        <v>32.645482950165814</v>
      </c>
      <c r="H33" s="198">
        <v>0.7332278481012658</v>
      </c>
      <c r="I33" s="198">
        <v>0.8843386497890295</v>
      </c>
      <c r="J33" s="198">
        <v>0</v>
      </c>
      <c r="K33" s="198">
        <v>31.332946</v>
      </c>
      <c r="L33" s="198">
        <v>0.030128</v>
      </c>
      <c r="M33" s="214">
        <f t="shared" si="1"/>
        <v>65.6261234480561</v>
      </c>
      <c r="N33" s="215"/>
      <c r="O33" s="41"/>
    </row>
    <row r="34" spans="2:15" s="34" customFormat="1" ht="16.5" customHeight="1">
      <c r="B34" s="296"/>
      <c r="C34" s="147" t="s">
        <v>59</v>
      </c>
      <c r="D34" s="198">
        <v>0</v>
      </c>
      <c r="E34" s="198">
        <v>0</v>
      </c>
      <c r="F34" s="198">
        <v>0.01</v>
      </c>
      <c r="G34" s="198">
        <v>31.879282700421943</v>
      </c>
      <c r="H34" s="198">
        <v>0</v>
      </c>
      <c r="I34" s="198">
        <v>0</v>
      </c>
      <c r="J34" s="198">
        <v>0.02</v>
      </c>
      <c r="K34" s="198">
        <v>11.35</v>
      </c>
      <c r="L34" s="198">
        <v>0.060000000000002274</v>
      </c>
      <c r="M34" s="214">
        <f t="shared" si="1"/>
        <v>43.319282700421944</v>
      </c>
      <c r="N34" s="215"/>
      <c r="O34" s="41"/>
    </row>
    <row r="35" spans="2:15" s="38" customFormat="1" ht="30" customHeight="1">
      <c r="B35" s="298"/>
      <c r="C35" s="299" t="s">
        <v>180</v>
      </c>
      <c r="D35" s="202">
        <v>0</v>
      </c>
      <c r="E35" s="202">
        <v>0</v>
      </c>
      <c r="F35" s="202">
        <v>0</v>
      </c>
      <c r="G35" s="202">
        <v>14.100060999999998</v>
      </c>
      <c r="H35" s="202">
        <v>0</v>
      </c>
      <c r="I35" s="202">
        <v>0</v>
      </c>
      <c r="J35" s="202">
        <v>0</v>
      </c>
      <c r="K35" s="202">
        <v>18.802101</v>
      </c>
      <c r="L35" s="202">
        <v>0.030128</v>
      </c>
      <c r="M35" s="214">
        <f t="shared" si="1"/>
        <v>32.932289999999995</v>
      </c>
      <c r="N35" s="216"/>
      <c r="O35" s="71"/>
    </row>
    <row r="36" spans="2:15" s="34" customFormat="1" ht="16.5" customHeight="1">
      <c r="B36" s="297"/>
      <c r="C36" s="147" t="s">
        <v>70</v>
      </c>
      <c r="D36" s="198">
        <v>0</v>
      </c>
      <c r="E36" s="198">
        <v>0</v>
      </c>
      <c r="F36" s="198">
        <v>0</v>
      </c>
      <c r="G36" s="198">
        <v>40.737738551687755</v>
      </c>
      <c r="H36" s="198">
        <v>0.7332278481012658</v>
      </c>
      <c r="I36" s="198">
        <v>0.8843386497890295</v>
      </c>
      <c r="J36" s="198">
        <v>0.02</v>
      </c>
      <c r="K36" s="198">
        <v>15.660844999999998</v>
      </c>
      <c r="L36" s="198">
        <v>0</v>
      </c>
      <c r="M36" s="214">
        <f t="shared" si="1"/>
        <v>58.036150049578055</v>
      </c>
      <c r="N36" s="215"/>
      <c r="O36" s="41"/>
    </row>
    <row r="37" spans="2:15" s="34" customFormat="1" ht="16.5" customHeight="1">
      <c r="B37" s="297"/>
      <c r="C37" s="147" t="s">
        <v>270</v>
      </c>
      <c r="D37" s="198">
        <v>0</v>
      </c>
      <c r="E37" s="198">
        <v>0</v>
      </c>
      <c r="F37" s="198">
        <v>0</v>
      </c>
      <c r="G37" s="198">
        <v>0</v>
      </c>
      <c r="H37" s="198">
        <v>0</v>
      </c>
      <c r="I37" s="198">
        <v>0</v>
      </c>
      <c r="J37" s="198">
        <v>0</v>
      </c>
      <c r="K37" s="198">
        <v>0</v>
      </c>
      <c r="L37" s="198">
        <v>0</v>
      </c>
      <c r="M37" s="214">
        <f t="shared" si="1"/>
        <v>0</v>
      </c>
      <c r="N37" s="215"/>
      <c r="O37" s="41"/>
    </row>
    <row r="38" spans="2:15" s="34" customFormat="1" ht="16.5" customHeight="1">
      <c r="B38" s="297"/>
      <c r="C38" s="147" t="s">
        <v>181</v>
      </c>
      <c r="D38" s="198">
        <v>0</v>
      </c>
      <c r="E38" s="198">
        <v>0</v>
      </c>
      <c r="F38" s="198">
        <v>0</v>
      </c>
      <c r="G38" s="198">
        <v>0</v>
      </c>
      <c r="H38" s="198">
        <v>0</v>
      </c>
      <c r="I38" s="198">
        <v>0</v>
      </c>
      <c r="J38" s="198">
        <v>0</v>
      </c>
      <c r="K38" s="198">
        <v>0</v>
      </c>
      <c r="L38" s="198">
        <v>0</v>
      </c>
      <c r="M38" s="214">
        <f t="shared" si="1"/>
        <v>0</v>
      </c>
      <c r="N38" s="215"/>
      <c r="O38" s="41"/>
    </row>
    <row r="39" spans="2:15" s="34" customFormat="1" ht="16.5" customHeight="1">
      <c r="B39" s="297"/>
      <c r="C39" s="303" t="s">
        <v>51</v>
      </c>
      <c r="D39" s="198">
        <v>0</v>
      </c>
      <c r="E39" s="198">
        <v>0</v>
      </c>
      <c r="F39" s="198">
        <v>0.01</v>
      </c>
      <c r="G39" s="198">
        <v>9.07</v>
      </c>
      <c r="H39" s="198">
        <v>0</v>
      </c>
      <c r="I39" s="198">
        <v>0</v>
      </c>
      <c r="J39" s="198">
        <v>0</v>
      </c>
      <c r="K39" s="198">
        <v>8.219999999999999</v>
      </c>
      <c r="L39" s="198">
        <v>0.060000000000005826</v>
      </c>
      <c r="M39" s="214">
        <f t="shared" si="1"/>
        <v>17.360000000000003</v>
      </c>
      <c r="N39" s="215"/>
      <c r="O39" s="41"/>
    </row>
    <row r="40" spans="2:15" s="38" customFormat="1" ht="16.5" customHeight="1">
      <c r="B40" s="298"/>
      <c r="C40" s="300" t="s">
        <v>217</v>
      </c>
      <c r="D40" s="202">
        <v>0</v>
      </c>
      <c r="E40" s="202">
        <v>0</v>
      </c>
      <c r="F40" s="202">
        <v>0</v>
      </c>
      <c r="G40" s="202">
        <v>0.213</v>
      </c>
      <c r="H40" s="202">
        <v>0</v>
      </c>
      <c r="I40" s="202">
        <v>0</v>
      </c>
      <c r="J40" s="202">
        <v>0</v>
      </c>
      <c r="K40" s="202">
        <v>0</v>
      </c>
      <c r="L40" s="202">
        <v>0</v>
      </c>
      <c r="M40" s="201">
        <f>+SUM(D40:L40)</f>
        <v>0.213</v>
      </c>
      <c r="N40" s="216"/>
      <c r="O40" s="71"/>
    </row>
    <row r="41" spans="2:15" s="38" customFormat="1" ht="24.75" customHeight="1">
      <c r="B41" s="298"/>
      <c r="C41" s="146" t="s">
        <v>12</v>
      </c>
      <c r="D41" s="202">
        <f aca="true" t="shared" si="7" ref="D41:L41">D42+D43</f>
        <v>0.938</v>
      </c>
      <c r="E41" s="202">
        <f t="shared" si="7"/>
        <v>0.418553</v>
      </c>
      <c r="F41" s="202">
        <f t="shared" si="7"/>
        <v>1.70658152</v>
      </c>
      <c r="G41" s="202">
        <f t="shared" si="7"/>
        <v>471.3864482335987</v>
      </c>
      <c r="H41" s="202">
        <f t="shared" si="7"/>
        <v>6.046360006246414</v>
      </c>
      <c r="I41" s="202">
        <f t="shared" si="7"/>
        <v>1.0296358229248108</v>
      </c>
      <c r="J41" s="202">
        <f t="shared" si="7"/>
        <v>0.40228443999999997</v>
      </c>
      <c r="K41" s="202">
        <f t="shared" si="7"/>
        <v>138.08856207358068</v>
      </c>
      <c r="L41" s="202">
        <f t="shared" si="7"/>
        <v>18.154416098649794</v>
      </c>
      <c r="M41" s="201">
        <f>+SUM(D41:L41)</f>
        <v>638.1708411950004</v>
      </c>
      <c r="N41" s="216"/>
      <c r="O41" s="71"/>
    </row>
    <row r="42" spans="2:15" s="34" customFormat="1" ht="16.5" customHeight="1">
      <c r="B42" s="296"/>
      <c r="C42" s="147" t="s">
        <v>58</v>
      </c>
      <c r="D42" s="233">
        <v>0.938</v>
      </c>
      <c r="E42" s="233">
        <v>0.418553</v>
      </c>
      <c r="F42" s="233">
        <v>1.70658152</v>
      </c>
      <c r="G42" s="233">
        <v>459.04103018034067</v>
      </c>
      <c r="H42" s="233">
        <v>6.013360006246414</v>
      </c>
      <c r="I42" s="233">
        <v>1.0296358229248108</v>
      </c>
      <c r="J42" s="233">
        <v>0.40228443999999997</v>
      </c>
      <c r="K42" s="233">
        <v>109.66156207358068</v>
      </c>
      <c r="L42" s="233">
        <v>17.86741609864979</v>
      </c>
      <c r="M42" s="214">
        <f>+SUM(D42:L42)</f>
        <v>597.0784231417424</v>
      </c>
      <c r="N42" s="215"/>
      <c r="O42" s="41"/>
    </row>
    <row r="43" spans="2:15" s="34" customFormat="1" ht="16.5" customHeight="1">
      <c r="B43" s="297"/>
      <c r="C43" s="147" t="s">
        <v>59</v>
      </c>
      <c r="D43" s="198">
        <v>0</v>
      </c>
      <c r="E43" s="198">
        <v>0</v>
      </c>
      <c r="F43" s="198">
        <v>0</v>
      </c>
      <c r="G43" s="198">
        <v>12.345418053258001</v>
      </c>
      <c r="H43" s="198">
        <v>0.033</v>
      </c>
      <c r="I43" s="198">
        <v>0</v>
      </c>
      <c r="J43" s="198">
        <v>0</v>
      </c>
      <c r="K43" s="198">
        <v>28.427</v>
      </c>
      <c r="L43" s="198">
        <v>0.2870000000000016</v>
      </c>
      <c r="M43" s="214">
        <f>+SUM(D43:L43)</f>
        <v>41.092418053258</v>
      </c>
      <c r="N43" s="215"/>
      <c r="O43" s="41"/>
    </row>
    <row r="44" spans="2:15" s="38" customFormat="1" ht="30" customHeight="1">
      <c r="B44" s="301"/>
      <c r="C44" s="146" t="s">
        <v>53</v>
      </c>
      <c r="D44" s="203">
        <f>+SUM(D41,D32,D29)</f>
        <v>0.938</v>
      </c>
      <c r="E44" s="203">
        <f aca="true" t="shared" si="8" ref="E44:L44">+SUM(E41,E32,E29)</f>
        <v>0.418553</v>
      </c>
      <c r="F44" s="203">
        <f t="shared" si="8"/>
        <v>2.13184004</v>
      </c>
      <c r="G44" s="203">
        <f t="shared" si="8"/>
        <v>694.0439426362843</v>
      </c>
      <c r="H44" s="203">
        <f t="shared" si="8"/>
        <v>10.56151076354768</v>
      </c>
      <c r="I44" s="203">
        <f t="shared" si="8"/>
        <v>2.7016870627841416</v>
      </c>
      <c r="J44" s="203">
        <f t="shared" si="8"/>
        <v>0.62856888</v>
      </c>
      <c r="K44" s="203">
        <f t="shared" si="8"/>
        <v>202.89503141358065</v>
      </c>
      <c r="L44" s="203">
        <f t="shared" si="8"/>
        <v>26.610842838649795</v>
      </c>
      <c r="M44" s="201">
        <f t="shared" si="1"/>
        <v>940.9299766348465</v>
      </c>
      <c r="N44" s="216"/>
      <c r="O44" s="71"/>
    </row>
    <row r="45" spans="2:15" s="65" customFormat="1" ht="16.5" customHeight="1">
      <c r="B45" s="194"/>
      <c r="C45" s="195" t="s">
        <v>229</v>
      </c>
      <c r="D45" s="204">
        <v>0</v>
      </c>
      <c r="E45" s="204">
        <v>0</v>
      </c>
      <c r="F45" s="204">
        <v>0</v>
      </c>
      <c r="G45" s="204">
        <v>0</v>
      </c>
      <c r="H45" s="204">
        <v>0</v>
      </c>
      <c r="I45" s="204">
        <v>0</v>
      </c>
      <c r="J45" s="204">
        <v>0</v>
      </c>
      <c r="K45" s="204">
        <v>0</v>
      </c>
      <c r="L45" s="204">
        <v>0</v>
      </c>
      <c r="M45" s="218">
        <f t="shared" si="1"/>
        <v>0</v>
      </c>
      <c r="N45" s="217"/>
      <c r="O45" s="63"/>
    </row>
    <row r="46" spans="2:15" s="65" customFormat="1" ht="16.5" customHeight="1">
      <c r="B46" s="196"/>
      <c r="C46" s="197" t="s">
        <v>230</v>
      </c>
      <c r="D46" s="206">
        <v>0</v>
      </c>
      <c r="E46" s="206">
        <v>0</v>
      </c>
      <c r="F46" s="206">
        <v>0</v>
      </c>
      <c r="G46" s="206">
        <v>62.07510299086942</v>
      </c>
      <c r="H46" s="206">
        <v>0.5151610970464136</v>
      </c>
      <c r="I46" s="206">
        <v>0.08970464135021097</v>
      </c>
      <c r="J46" s="206">
        <v>0</v>
      </c>
      <c r="K46" s="206">
        <v>12.157072543580684</v>
      </c>
      <c r="L46" s="206">
        <v>1.1352953586497891</v>
      </c>
      <c r="M46" s="218">
        <f>+SUM(D46:L46)</f>
        <v>75.97233663149652</v>
      </c>
      <c r="N46" s="217"/>
      <c r="O46" s="63"/>
    </row>
    <row r="47" spans="2:15" s="65" customFormat="1" ht="16.5" customHeight="1">
      <c r="B47" s="196"/>
      <c r="C47" s="197" t="s">
        <v>216</v>
      </c>
      <c r="D47" s="206">
        <v>0</v>
      </c>
      <c r="E47" s="206">
        <v>0</v>
      </c>
      <c r="F47" s="206">
        <v>0</v>
      </c>
      <c r="G47" s="206">
        <v>0</v>
      </c>
      <c r="H47" s="206">
        <v>0</v>
      </c>
      <c r="I47" s="206">
        <v>0</v>
      </c>
      <c r="J47" s="206">
        <v>0</v>
      </c>
      <c r="K47" s="206">
        <v>0</v>
      </c>
      <c r="L47" s="206">
        <v>0</v>
      </c>
      <c r="M47" s="307"/>
      <c r="N47" s="308"/>
      <c r="O47" s="309"/>
    </row>
    <row r="48" spans="2:15" s="34" customFormat="1" ht="24.75" customHeight="1">
      <c r="B48" s="296"/>
      <c r="C48" s="304" t="s">
        <v>63</v>
      </c>
      <c r="D48" s="198"/>
      <c r="E48" s="198"/>
      <c r="F48" s="198"/>
      <c r="G48" s="198"/>
      <c r="H48" s="198"/>
      <c r="I48" s="198"/>
      <c r="J48" s="198"/>
      <c r="K48" s="198"/>
      <c r="L48" s="198"/>
      <c r="M48" s="214"/>
      <c r="N48" s="215"/>
      <c r="O48" s="41"/>
    </row>
    <row r="49" spans="2:15" s="34" customFormat="1" ht="16.5" customHeight="1">
      <c r="B49" s="297"/>
      <c r="C49" s="147" t="s">
        <v>64</v>
      </c>
      <c r="D49" s="198">
        <v>0.938</v>
      </c>
      <c r="E49" s="198">
        <v>0.418553</v>
      </c>
      <c r="F49" s="198">
        <v>2.12184004</v>
      </c>
      <c r="G49" s="198">
        <v>320.6684487534418</v>
      </c>
      <c r="H49" s="198">
        <v>5.794845818400001</v>
      </c>
      <c r="I49" s="198">
        <v>1.7276437716449011</v>
      </c>
      <c r="J49" s="198">
        <v>0.62856888</v>
      </c>
      <c r="K49" s="198">
        <v>54.66973949629527</v>
      </c>
      <c r="L49" s="198">
        <v>13.390544980000001</v>
      </c>
      <c r="M49" s="214">
        <f t="shared" si="1"/>
        <v>400.358184739782</v>
      </c>
      <c r="N49" s="215"/>
      <c r="O49" s="41"/>
    </row>
    <row r="50" spans="2:15" s="34" customFormat="1" ht="16.5" customHeight="1">
      <c r="B50" s="297"/>
      <c r="C50" s="147" t="s">
        <v>65</v>
      </c>
      <c r="D50" s="198">
        <v>0</v>
      </c>
      <c r="E50" s="198">
        <v>0</v>
      </c>
      <c r="F50" s="198">
        <v>0.01</v>
      </c>
      <c r="G50" s="198">
        <v>220.01638671279233</v>
      </c>
      <c r="H50" s="198">
        <v>3.543376345147679</v>
      </c>
      <c r="I50" s="198">
        <v>0.9740432911392405</v>
      </c>
      <c r="J50" s="198">
        <v>0</v>
      </c>
      <c r="K50" s="198">
        <v>144.2583945172854</v>
      </c>
      <c r="L50" s="198">
        <v>12.972036858649796</v>
      </c>
      <c r="M50" s="214">
        <f t="shared" si="1"/>
        <v>381.7742377250145</v>
      </c>
      <c r="N50" s="215"/>
      <c r="O50" s="41"/>
    </row>
    <row r="51" spans="2:15" s="34" customFormat="1" ht="16.5" customHeight="1">
      <c r="B51" s="296"/>
      <c r="C51" s="147" t="s">
        <v>66</v>
      </c>
      <c r="D51" s="198">
        <v>0</v>
      </c>
      <c r="E51" s="198">
        <v>0</v>
      </c>
      <c r="F51" s="198">
        <v>0</v>
      </c>
      <c r="G51" s="198">
        <v>153.34910717005053</v>
      </c>
      <c r="H51" s="198">
        <v>1.2222885999999997</v>
      </c>
      <c r="I51" s="198">
        <v>0</v>
      </c>
      <c r="J51" s="198">
        <v>0</v>
      </c>
      <c r="K51" s="198">
        <v>4.3658974</v>
      </c>
      <c r="L51" s="198">
        <v>0.25826099999999996</v>
      </c>
      <c r="M51" s="214">
        <f t="shared" si="1"/>
        <v>159.19555417005054</v>
      </c>
      <c r="N51" s="215"/>
      <c r="O51" s="41"/>
    </row>
    <row r="52" spans="2:15" s="38" customFormat="1" ht="30" customHeight="1">
      <c r="B52" s="302"/>
      <c r="C52" s="148" t="s">
        <v>195</v>
      </c>
      <c r="D52" s="209"/>
      <c r="E52" s="209"/>
      <c r="F52" s="209"/>
      <c r="G52" s="209"/>
      <c r="H52" s="209"/>
      <c r="I52" s="209"/>
      <c r="J52" s="209"/>
      <c r="K52" s="209"/>
      <c r="L52" s="209"/>
      <c r="M52" s="210"/>
      <c r="N52" s="221"/>
      <c r="O52" s="47"/>
    </row>
    <row r="53" spans="2:15" s="34" customFormat="1" ht="16.5" customHeight="1">
      <c r="B53" s="296"/>
      <c r="C53" s="145" t="s">
        <v>10</v>
      </c>
      <c r="D53" s="198">
        <f aca="true" t="shared" si="9" ref="D53:L53">D54+D55</f>
        <v>3.271</v>
      </c>
      <c r="E53" s="198">
        <f t="shared" si="9"/>
        <v>2.017</v>
      </c>
      <c r="F53" s="198">
        <f t="shared" si="9"/>
        <v>5.855363207128</v>
      </c>
      <c r="G53" s="198">
        <f t="shared" si="9"/>
        <v>4240.258684566536</v>
      </c>
      <c r="H53" s="198">
        <f t="shared" si="9"/>
        <v>5.545</v>
      </c>
      <c r="I53" s="198">
        <f t="shared" si="9"/>
        <v>27.154</v>
      </c>
      <c r="J53" s="198">
        <f t="shared" si="9"/>
        <v>0</v>
      </c>
      <c r="K53" s="198">
        <f t="shared" si="9"/>
        <v>24422.315127169866</v>
      </c>
      <c r="L53" s="198">
        <f t="shared" si="9"/>
        <v>133.99897233500002</v>
      </c>
      <c r="M53" s="214">
        <f t="shared" si="1"/>
        <v>28840.41514727853</v>
      </c>
      <c r="N53" s="215"/>
      <c r="O53" s="41"/>
    </row>
    <row r="54" spans="2:15" s="34" customFormat="1" ht="16.5" customHeight="1">
      <c r="B54" s="297"/>
      <c r="C54" s="147" t="s">
        <v>58</v>
      </c>
      <c r="D54" s="198">
        <v>0</v>
      </c>
      <c r="E54" s="198">
        <v>0</v>
      </c>
      <c r="F54" s="198">
        <v>0</v>
      </c>
      <c r="G54" s="198">
        <v>862.9988137594937</v>
      </c>
      <c r="H54" s="198">
        <v>0</v>
      </c>
      <c r="I54" s="198">
        <v>0</v>
      </c>
      <c r="J54" s="198">
        <v>0</v>
      </c>
      <c r="K54" s="198">
        <v>3803.677613516451</v>
      </c>
      <c r="L54" s="198">
        <v>96.91294400000001</v>
      </c>
      <c r="M54" s="214">
        <f>+SUM(D54:L54)</f>
        <v>4763.589371275944</v>
      </c>
      <c r="N54" s="215"/>
      <c r="O54" s="41"/>
    </row>
    <row r="55" spans="2:15" s="34" customFormat="1" ht="16.5" customHeight="1">
      <c r="B55" s="297"/>
      <c r="C55" s="147" t="s">
        <v>59</v>
      </c>
      <c r="D55" s="198">
        <v>3.271</v>
      </c>
      <c r="E55" s="198">
        <v>2.017</v>
      </c>
      <c r="F55" s="198">
        <v>5.855363207128</v>
      </c>
      <c r="G55" s="198">
        <v>3377.2598708070427</v>
      </c>
      <c r="H55" s="198">
        <v>5.545</v>
      </c>
      <c r="I55" s="198">
        <v>27.154</v>
      </c>
      <c r="J55" s="198">
        <v>0</v>
      </c>
      <c r="K55" s="198">
        <v>20618.637513653415</v>
      </c>
      <c r="L55" s="198">
        <v>37.086028335</v>
      </c>
      <c r="M55" s="214">
        <f>+SUM(D55:L55)</f>
        <v>24076.825776002588</v>
      </c>
      <c r="N55" s="215"/>
      <c r="O55" s="41"/>
    </row>
    <row r="56" spans="2:15" s="34" customFormat="1" ht="30" customHeight="1">
      <c r="B56" s="296"/>
      <c r="C56" s="145" t="s">
        <v>11</v>
      </c>
      <c r="D56" s="198">
        <f aca="true" t="shared" si="10" ref="D56:L56">D57+D58</f>
        <v>0.46</v>
      </c>
      <c r="E56" s="198">
        <f t="shared" si="10"/>
        <v>0</v>
      </c>
      <c r="F56" s="198">
        <f t="shared" si="10"/>
        <v>1.05</v>
      </c>
      <c r="G56" s="198">
        <f t="shared" si="10"/>
        <v>3413.490898122177</v>
      </c>
      <c r="H56" s="198">
        <f t="shared" si="10"/>
        <v>62.84500120675102</v>
      </c>
      <c r="I56" s="198">
        <f t="shared" si="10"/>
        <v>50.832074000000006</v>
      </c>
      <c r="J56" s="198">
        <f t="shared" si="10"/>
        <v>0</v>
      </c>
      <c r="K56" s="198">
        <f t="shared" si="10"/>
        <v>9943.46121930589</v>
      </c>
      <c r="L56" s="198">
        <f t="shared" si="10"/>
        <v>103.83813902953632</v>
      </c>
      <c r="M56" s="214">
        <f t="shared" si="1"/>
        <v>13575.977331664353</v>
      </c>
      <c r="N56" s="215"/>
      <c r="O56" s="41"/>
    </row>
    <row r="57" spans="2:15" s="34" customFormat="1" ht="16.5" customHeight="1">
      <c r="B57" s="296"/>
      <c r="C57" s="147" t="s">
        <v>58</v>
      </c>
      <c r="D57" s="198">
        <v>0.46</v>
      </c>
      <c r="E57" s="198">
        <v>0</v>
      </c>
      <c r="F57" s="198">
        <v>0</v>
      </c>
      <c r="G57" s="198">
        <v>1734.82933824454</v>
      </c>
      <c r="H57" s="198">
        <v>43.01158161181431</v>
      </c>
      <c r="I57" s="198">
        <v>50.832074000000006</v>
      </c>
      <c r="J57" s="198">
        <v>0</v>
      </c>
      <c r="K57" s="198">
        <v>732.0794449999997</v>
      </c>
      <c r="L57" s="198">
        <v>65.07310502953585</v>
      </c>
      <c r="M57" s="214">
        <f>+SUM(D57:L57)</f>
        <v>2626.2855438858896</v>
      </c>
      <c r="N57" s="215"/>
      <c r="O57" s="41"/>
    </row>
    <row r="58" spans="2:15" s="34" customFormat="1" ht="16.5" customHeight="1">
      <c r="B58" s="296"/>
      <c r="C58" s="147" t="s">
        <v>59</v>
      </c>
      <c r="D58" s="198">
        <v>0</v>
      </c>
      <c r="E58" s="198">
        <v>0</v>
      </c>
      <c r="F58" s="198">
        <v>1.05</v>
      </c>
      <c r="G58" s="198">
        <v>1678.661559877637</v>
      </c>
      <c r="H58" s="198">
        <v>19.83341959493671</v>
      </c>
      <c r="I58" s="198">
        <v>0</v>
      </c>
      <c r="J58" s="198">
        <v>0</v>
      </c>
      <c r="K58" s="198">
        <v>9211.38177430589</v>
      </c>
      <c r="L58" s="198">
        <v>38.76503400000047</v>
      </c>
      <c r="M58" s="214">
        <f>+SUM(D58:L58)</f>
        <v>10949.691787778464</v>
      </c>
      <c r="N58" s="215"/>
      <c r="O58" s="41"/>
    </row>
    <row r="59" spans="2:15" s="38" customFormat="1" ht="30" customHeight="1">
      <c r="B59" s="298"/>
      <c r="C59" s="299" t="s">
        <v>180</v>
      </c>
      <c r="D59" s="202">
        <v>0</v>
      </c>
      <c r="E59" s="202">
        <v>0</v>
      </c>
      <c r="F59" s="202">
        <v>0</v>
      </c>
      <c r="G59" s="202">
        <v>1487.467795443038</v>
      </c>
      <c r="H59" s="202">
        <v>42.375478</v>
      </c>
      <c r="I59" s="202">
        <v>50.832074000000006</v>
      </c>
      <c r="J59" s="202">
        <v>0</v>
      </c>
      <c r="K59" s="202">
        <v>2755.123044305889</v>
      </c>
      <c r="L59" s="202">
        <v>60.83846999999999</v>
      </c>
      <c r="M59" s="214">
        <f t="shared" si="1"/>
        <v>4396.636861748927</v>
      </c>
      <c r="N59" s="216"/>
      <c r="O59" s="71"/>
    </row>
    <row r="60" spans="2:15" s="34" customFormat="1" ht="16.5" customHeight="1">
      <c r="B60" s="297"/>
      <c r="C60" s="147" t="s">
        <v>70</v>
      </c>
      <c r="D60" s="198">
        <v>0</v>
      </c>
      <c r="E60" s="198">
        <v>0</v>
      </c>
      <c r="F60" s="198">
        <v>1.05</v>
      </c>
      <c r="G60" s="198">
        <v>580.0389946622613</v>
      </c>
      <c r="H60" s="198">
        <v>19.311523206751012</v>
      </c>
      <c r="I60" s="198">
        <v>0</v>
      </c>
      <c r="J60" s="198">
        <v>0</v>
      </c>
      <c r="K60" s="198">
        <v>516.113175</v>
      </c>
      <c r="L60" s="198">
        <v>25.83323189873421</v>
      </c>
      <c r="M60" s="214">
        <f t="shared" si="1"/>
        <v>1142.3469247677465</v>
      </c>
      <c r="N60" s="215"/>
      <c r="O60" s="41"/>
    </row>
    <row r="61" spans="2:15" s="34" customFormat="1" ht="16.5" customHeight="1">
      <c r="B61" s="297"/>
      <c r="C61" s="147" t="s">
        <v>270</v>
      </c>
      <c r="D61" s="198">
        <v>0</v>
      </c>
      <c r="E61" s="198">
        <v>0</v>
      </c>
      <c r="F61" s="198">
        <v>0</v>
      </c>
      <c r="G61" s="198">
        <v>0</v>
      </c>
      <c r="H61" s="198">
        <v>0</v>
      </c>
      <c r="I61" s="198">
        <v>0</v>
      </c>
      <c r="J61" s="198">
        <v>0</v>
      </c>
      <c r="K61" s="198">
        <v>0</v>
      </c>
      <c r="L61" s="198">
        <v>0</v>
      </c>
      <c r="M61" s="214">
        <f t="shared" si="1"/>
        <v>0</v>
      </c>
      <c r="N61" s="215"/>
      <c r="O61" s="41"/>
    </row>
    <row r="62" spans="2:15" s="34" customFormat="1" ht="16.5" customHeight="1">
      <c r="B62" s="297"/>
      <c r="C62" s="147" t="s">
        <v>181</v>
      </c>
      <c r="D62" s="198">
        <v>0</v>
      </c>
      <c r="E62" s="198">
        <v>0</v>
      </c>
      <c r="F62" s="198">
        <v>0</v>
      </c>
      <c r="G62" s="198">
        <v>53.81410801687764</v>
      </c>
      <c r="H62" s="198">
        <v>0</v>
      </c>
      <c r="I62" s="198">
        <v>0</v>
      </c>
      <c r="J62" s="198">
        <v>0</v>
      </c>
      <c r="K62" s="198">
        <v>2371.33</v>
      </c>
      <c r="L62" s="198">
        <v>13.045437130801687</v>
      </c>
      <c r="M62" s="214">
        <f t="shared" si="1"/>
        <v>2438.189545147679</v>
      </c>
      <c r="N62" s="215"/>
      <c r="O62" s="41"/>
    </row>
    <row r="63" spans="2:15" s="34" customFormat="1" ht="16.5" customHeight="1">
      <c r="B63" s="297"/>
      <c r="C63" s="303" t="s">
        <v>51</v>
      </c>
      <c r="D63" s="198">
        <v>0</v>
      </c>
      <c r="E63" s="198">
        <v>0</v>
      </c>
      <c r="F63" s="198">
        <v>0</v>
      </c>
      <c r="G63" s="198">
        <v>1292.17</v>
      </c>
      <c r="H63" s="198">
        <v>0</v>
      </c>
      <c r="I63" s="198">
        <v>0</v>
      </c>
      <c r="J63" s="198">
        <v>0</v>
      </c>
      <c r="K63" s="198">
        <v>4248.58</v>
      </c>
      <c r="L63" s="198">
        <v>2.3900000000003274</v>
      </c>
      <c r="M63" s="214">
        <f t="shared" si="1"/>
        <v>5543.14</v>
      </c>
      <c r="N63" s="215"/>
      <c r="O63" s="41"/>
    </row>
    <row r="64" spans="2:15" s="38" customFormat="1" ht="16.5" customHeight="1">
      <c r="B64" s="298"/>
      <c r="C64" s="300" t="s">
        <v>217</v>
      </c>
      <c r="D64" s="202">
        <v>0.46</v>
      </c>
      <c r="E64" s="202">
        <v>0</v>
      </c>
      <c r="F64" s="202">
        <v>0</v>
      </c>
      <c r="G64" s="202">
        <v>0</v>
      </c>
      <c r="H64" s="202">
        <v>1.158</v>
      </c>
      <c r="I64" s="202">
        <v>0</v>
      </c>
      <c r="J64" s="202">
        <v>0</v>
      </c>
      <c r="K64" s="202">
        <v>52.315</v>
      </c>
      <c r="L64" s="202">
        <v>1.731</v>
      </c>
      <c r="M64" s="201">
        <f>+SUM(D64:L64)</f>
        <v>55.664</v>
      </c>
      <c r="N64" s="216"/>
      <c r="O64" s="71"/>
    </row>
    <row r="65" spans="2:15" s="38" customFormat="1" ht="24.75" customHeight="1">
      <c r="B65" s="298"/>
      <c r="C65" s="146" t="s">
        <v>12</v>
      </c>
      <c r="D65" s="202">
        <f aca="true" t="shared" si="11" ref="D65:L65">D66+D67</f>
        <v>3.295727</v>
      </c>
      <c r="E65" s="202">
        <f t="shared" si="11"/>
        <v>2.1218679535864977</v>
      </c>
      <c r="F65" s="202">
        <f t="shared" si="11"/>
        <v>8.79870844763433</v>
      </c>
      <c r="G65" s="202">
        <f t="shared" si="11"/>
        <v>2190.535704399591</v>
      </c>
      <c r="H65" s="202">
        <f t="shared" si="11"/>
        <v>14.241102616033755</v>
      </c>
      <c r="I65" s="202">
        <f t="shared" si="11"/>
        <v>27.17054852320675</v>
      </c>
      <c r="J65" s="202">
        <f t="shared" si="11"/>
        <v>0.123</v>
      </c>
      <c r="K65" s="202">
        <f t="shared" si="11"/>
        <v>479.1025423304641</v>
      </c>
      <c r="L65" s="202">
        <f t="shared" si="11"/>
        <v>39.180170592827004</v>
      </c>
      <c r="M65" s="201">
        <f>+SUM(D65:L65)</f>
        <v>2764.569371863344</v>
      </c>
      <c r="N65" s="216"/>
      <c r="O65" s="71"/>
    </row>
    <row r="66" spans="2:15" s="65" customFormat="1" ht="16.5" customHeight="1">
      <c r="B66" s="194"/>
      <c r="C66" s="147" t="s">
        <v>58</v>
      </c>
      <c r="D66" s="204">
        <v>3.295727</v>
      </c>
      <c r="E66" s="204">
        <v>2.1218679535864977</v>
      </c>
      <c r="F66" s="204">
        <v>8.79870844763433</v>
      </c>
      <c r="G66" s="204">
        <v>2173.7265525008565</v>
      </c>
      <c r="H66" s="204">
        <v>14.241102616033755</v>
      </c>
      <c r="I66" s="204">
        <v>27.17054852320675</v>
      </c>
      <c r="J66" s="204">
        <v>0.123</v>
      </c>
      <c r="K66" s="204">
        <v>437.5390819704641</v>
      </c>
      <c r="L66" s="204">
        <v>39.050170592827</v>
      </c>
      <c r="M66" s="214">
        <f>+SUM(D66:L66)</f>
        <v>2706.066759604609</v>
      </c>
      <c r="N66" s="217"/>
      <c r="O66" s="63"/>
    </row>
    <row r="67" spans="2:15" s="34" customFormat="1" ht="16.5" customHeight="1">
      <c r="B67" s="297"/>
      <c r="C67" s="147" t="s">
        <v>59</v>
      </c>
      <c r="D67" s="198">
        <v>0</v>
      </c>
      <c r="E67" s="198">
        <v>0</v>
      </c>
      <c r="F67" s="198">
        <v>0</v>
      </c>
      <c r="G67" s="198">
        <v>16.80915189873418</v>
      </c>
      <c r="H67" s="198">
        <v>0</v>
      </c>
      <c r="I67" s="198">
        <v>0</v>
      </c>
      <c r="J67" s="198">
        <v>0</v>
      </c>
      <c r="K67" s="198">
        <v>41.56346035999999</v>
      </c>
      <c r="L67" s="198">
        <v>0.13000000000000256</v>
      </c>
      <c r="M67" s="214">
        <f>+SUM(D67:L67)</f>
        <v>58.502612258734175</v>
      </c>
      <c r="N67" s="215"/>
      <c r="O67" s="41"/>
    </row>
    <row r="68" spans="2:15" s="38" customFormat="1" ht="30" customHeight="1">
      <c r="B68" s="301"/>
      <c r="C68" s="146" t="s">
        <v>54</v>
      </c>
      <c r="D68" s="203">
        <f>+SUM(D65,D56,D53)</f>
        <v>7.026726999999999</v>
      </c>
      <c r="E68" s="203">
        <f aca="true" t="shared" si="12" ref="E68:L68">+SUM(E65,E56,E53)</f>
        <v>4.138867953586498</v>
      </c>
      <c r="F68" s="203">
        <f t="shared" si="12"/>
        <v>15.70407165476233</v>
      </c>
      <c r="G68" s="203">
        <f t="shared" si="12"/>
        <v>9844.285287088303</v>
      </c>
      <c r="H68" s="203">
        <f t="shared" si="12"/>
        <v>82.63110382278478</v>
      </c>
      <c r="I68" s="203">
        <f t="shared" si="12"/>
        <v>105.15662252320675</v>
      </c>
      <c r="J68" s="203">
        <f t="shared" si="12"/>
        <v>0.123</v>
      </c>
      <c r="K68" s="203">
        <f t="shared" si="12"/>
        <v>34844.87888880622</v>
      </c>
      <c r="L68" s="203">
        <f t="shared" si="12"/>
        <v>277.01728195736337</v>
      </c>
      <c r="M68" s="201">
        <f t="shared" si="1"/>
        <v>45180.96185080623</v>
      </c>
      <c r="N68" s="216"/>
      <c r="O68" s="71"/>
    </row>
    <row r="69" spans="2:15" s="65" customFormat="1" ht="16.5" customHeight="1">
      <c r="B69" s="194"/>
      <c r="C69" s="195" t="s">
        <v>229</v>
      </c>
      <c r="D69" s="204">
        <v>0</v>
      </c>
      <c r="E69" s="204">
        <v>0</v>
      </c>
      <c r="F69" s="204">
        <v>0</v>
      </c>
      <c r="G69" s="204">
        <v>141</v>
      </c>
      <c r="H69" s="204">
        <v>0</v>
      </c>
      <c r="I69" s="204">
        <v>0</v>
      </c>
      <c r="J69" s="204">
        <v>0</v>
      </c>
      <c r="K69" s="204">
        <v>218</v>
      </c>
      <c r="L69" s="204">
        <v>0</v>
      </c>
      <c r="M69" s="218">
        <f t="shared" si="1"/>
        <v>359</v>
      </c>
      <c r="N69" s="217"/>
      <c r="O69" s="63"/>
    </row>
    <row r="70" spans="2:15" s="65" customFormat="1" ht="16.5" customHeight="1">
      <c r="B70" s="196"/>
      <c r="C70" s="197" t="s">
        <v>230</v>
      </c>
      <c r="D70" s="206">
        <v>0</v>
      </c>
      <c r="E70" s="206">
        <v>0.0789029535864979</v>
      </c>
      <c r="F70" s="206">
        <v>2.491139240506329</v>
      </c>
      <c r="G70" s="206">
        <v>456.5396167695907</v>
      </c>
      <c r="H70" s="206">
        <v>0.6822426160337555</v>
      </c>
      <c r="I70" s="206">
        <v>0.016548523206751056</v>
      </c>
      <c r="J70" s="206">
        <v>0</v>
      </c>
      <c r="K70" s="206">
        <v>43.00842597046414</v>
      </c>
      <c r="L70" s="206">
        <v>0.6781940928270043</v>
      </c>
      <c r="M70" s="218">
        <f>+SUM(D70:L70)</f>
        <v>503.49507016621516</v>
      </c>
      <c r="N70" s="217"/>
      <c r="O70" s="63"/>
    </row>
    <row r="71" spans="2:15" s="34" customFormat="1" ht="24.75" customHeight="1">
      <c r="B71" s="296"/>
      <c r="C71" s="304" t="s">
        <v>62</v>
      </c>
      <c r="D71" s="198"/>
      <c r="E71" s="198"/>
      <c r="F71" s="198"/>
      <c r="G71" s="198"/>
      <c r="H71" s="198"/>
      <c r="I71" s="198"/>
      <c r="J71" s="198"/>
      <c r="K71" s="198"/>
      <c r="L71" s="198"/>
      <c r="M71" s="214"/>
      <c r="N71" s="215"/>
      <c r="O71" s="41"/>
    </row>
    <row r="72" spans="2:15" s="34" customFormat="1" ht="16.5" customHeight="1">
      <c r="B72" s="297"/>
      <c r="C72" s="147" t="s">
        <v>64</v>
      </c>
      <c r="D72" s="198">
        <v>0.024727</v>
      </c>
      <c r="E72" s="198">
        <v>0.1048679535864979</v>
      </c>
      <c r="F72" s="198">
        <v>8.099466207128</v>
      </c>
      <c r="G72" s="198">
        <v>5398.098500074553</v>
      </c>
      <c r="H72" s="198">
        <v>27.005901616033753</v>
      </c>
      <c r="I72" s="198">
        <v>25.26247437552743</v>
      </c>
      <c r="J72" s="198">
        <v>0</v>
      </c>
      <c r="K72" s="198">
        <v>25826.25593290819</v>
      </c>
      <c r="L72" s="198">
        <v>104.93213582866964</v>
      </c>
      <c r="M72" s="214">
        <f t="shared" si="1"/>
        <v>31389.784005963687</v>
      </c>
      <c r="N72" s="215"/>
      <c r="O72" s="41"/>
    </row>
    <row r="73" spans="2:15" s="34" customFormat="1" ht="16.5" customHeight="1">
      <c r="B73" s="297"/>
      <c r="C73" s="147" t="s">
        <v>65</v>
      </c>
      <c r="D73" s="198">
        <v>7.002</v>
      </c>
      <c r="E73" s="198">
        <v>4.034</v>
      </c>
      <c r="F73" s="198">
        <v>7.604605447634329</v>
      </c>
      <c r="G73" s="198">
        <v>4361.405372713751</v>
      </c>
      <c r="H73" s="198">
        <v>55.62520220675101</v>
      </c>
      <c r="I73" s="198">
        <v>79.89414814767933</v>
      </c>
      <c r="J73" s="198">
        <v>0.123</v>
      </c>
      <c r="K73" s="198">
        <v>9018.720955898032</v>
      </c>
      <c r="L73" s="198">
        <v>171.88432840717297</v>
      </c>
      <c r="M73" s="214">
        <f t="shared" si="1"/>
        <v>13706.29361282102</v>
      </c>
      <c r="N73" s="215"/>
      <c r="O73" s="41"/>
    </row>
    <row r="74" spans="2:15" s="34" customFormat="1" ht="16.5" customHeight="1">
      <c r="B74" s="296"/>
      <c r="C74" s="147" t="s">
        <v>66</v>
      </c>
      <c r="D74" s="198">
        <v>0</v>
      </c>
      <c r="E74" s="198">
        <v>0</v>
      </c>
      <c r="F74" s="198">
        <v>0</v>
      </c>
      <c r="G74" s="198">
        <v>84.68041430000005</v>
      </c>
      <c r="H74" s="198">
        <v>0</v>
      </c>
      <c r="I74" s="198">
        <v>0</v>
      </c>
      <c r="J74" s="198">
        <v>0</v>
      </c>
      <c r="K74" s="198">
        <v>0.102</v>
      </c>
      <c r="L74" s="198">
        <v>0</v>
      </c>
      <c r="M74" s="214">
        <f t="shared" si="1"/>
        <v>84.78241430000006</v>
      </c>
      <c r="N74" s="215"/>
      <c r="O74" s="41"/>
    </row>
    <row r="75" spans="2:15" s="38" customFormat="1" ht="30" customHeight="1">
      <c r="B75" s="302"/>
      <c r="C75" s="148" t="s">
        <v>196</v>
      </c>
      <c r="D75" s="209"/>
      <c r="E75" s="209"/>
      <c r="F75" s="209"/>
      <c r="G75" s="209"/>
      <c r="H75" s="209"/>
      <c r="I75" s="209"/>
      <c r="J75" s="209"/>
      <c r="K75" s="209"/>
      <c r="L75" s="209"/>
      <c r="M75" s="210"/>
      <c r="N75" s="221"/>
      <c r="O75" s="47"/>
    </row>
    <row r="76" spans="2:15" s="34" customFormat="1" ht="16.5" customHeight="1">
      <c r="B76" s="296"/>
      <c r="C76" s="145" t="s">
        <v>10</v>
      </c>
      <c r="D76" s="198">
        <f aca="true" t="shared" si="13" ref="D76:L76">D77+D78</f>
        <v>0</v>
      </c>
      <c r="E76" s="198">
        <f t="shared" si="13"/>
        <v>0</v>
      </c>
      <c r="F76" s="198">
        <f t="shared" si="13"/>
        <v>0</v>
      </c>
      <c r="G76" s="198">
        <f t="shared" si="13"/>
        <v>262.0753164556962</v>
      </c>
      <c r="H76" s="198">
        <f t="shared" si="13"/>
        <v>0</v>
      </c>
      <c r="I76" s="198">
        <f t="shared" si="13"/>
        <v>0</v>
      </c>
      <c r="J76" s="198">
        <f t="shared" si="13"/>
        <v>0</v>
      </c>
      <c r="K76" s="198">
        <f t="shared" si="13"/>
        <v>0</v>
      </c>
      <c r="L76" s="198">
        <f t="shared" si="13"/>
        <v>0</v>
      </c>
      <c r="M76" s="214">
        <f t="shared" si="1"/>
        <v>262.0753164556962</v>
      </c>
      <c r="N76" s="215"/>
      <c r="O76" s="41"/>
    </row>
    <row r="77" spans="2:15" s="34" customFormat="1" ht="16.5" customHeight="1">
      <c r="B77" s="297"/>
      <c r="C77" s="147" t="s">
        <v>58</v>
      </c>
      <c r="D77" s="198">
        <v>0</v>
      </c>
      <c r="E77" s="198">
        <v>0</v>
      </c>
      <c r="F77" s="198">
        <v>0</v>
      </c>
      <c r="G77" s="198">
        <v>0</v>
      </c>
      <c r="H77" s="198">
        <v>0</v>
      </c>
      <c r="I77" s="198">
        <v>0</v>
      </c>
      <c r="J77" s="198">
        <v>0</v>
      </c>
      <c r="K77" s="198">
        <v>0</v>
      </c>
      <c r="L77" s="198">
        <v>0</v>
      </c>
      <c r="M77" s="214">
        <f t="shared" si="1"/>
        <v>0</v>
      </c>
      <c r="N77" s="215"/>
      <c r="O77" s="41"/>
    </row>
    <row r="78" spans="2:15" s="34" customFormat="1" ht="16.5" customHeight="1">
      <c r="B78" s="297"/>
      <c r="C78" s="147" t="s">
        <v>59</v>
      </c>
      <c r="D78" s="198">
        <v>0</v>
      </c>
      <c r="E78" s="198">
        <v>0</v>
      </c>
      <c r="F78" s="198">
        <v>0</v>
      </c>
      <c r="G78" s="198">
        <v>262.0753164556962</v>
      </c>
      <c r="H78" s="198">
        <v>0</v>
      </c>
      <c r="I78" s="198">
        <v>0</v>
      </c>
      <c r="J78" s="198">
        <v>0</v>
      </c>
      <c r="K78" s="198">
        <v>0</v>
      </c>
      <c r="L78" s="198">
        <v>0</v>
      </c>
      <c r="M78" s="214">
        <f t="shared" si="1"/>
        <v>262.0753164556962</v>
      </c>
      <c r="N78" s="215"/>
      <c r="O78" s="41"/>
    </row>
    <row r="79" spans="2:15" s="34" customFormat="1" ht="30" customHeight="1">
      <c r="B79" s="296"/>
      <c r="C79" s="145" t="s">
        <v>11</v>
      </c>
      <c r="D79" s="198">
        <f aca="true" t="shared" si="14" ref="D79:L79">D80+D81</f>
        <v>0</v>
      </c>
      <c r="E79" s="198">
        <f t="shared" si="14"/>
        <v>0</v>
      </c>
      <c r="F79" s="198">
        <f t="shared" si="14"/>
        <v>0</v>
      </c>
      <c r="G79" s="198">
        <f t="shared" si="14"/>
        <v>31</v>
      </c>
      <c r="H79" s="198">
        <f t="shared" si="14"/>
        <v>0</v>
      </c>
      <c r="I79" s="198">
        <f t="shared" si="14"/>
        <v>0</v>
      </c>
      <c r="J79" s="198">
        <f t="shared" si="14"/>
        <v>0</v>
      </c>
      <c r="K79" s="198">
        <f t="shared" si="14"/>
        <v>0</v>
      </c>
      <c r="L79" s="198">
        <f t="shared" si="14"/>
        <v>0</v>
      </c>
      <c r="M79" s="214">
        <f aca="true" t="shared" si="15" ref="M79:M135">+SUM(D79:L79)</f>
        <v>31</v>
      </c>
      <c r="N79" s="215"/>
      <c r="O79" s="41"/>
    </row>
    <row r="80" spans="2:15" s="34" customFormat="1" ht="16.5" customHeight="1">
      <c r="B80" s="296"/>
      <c r="C80" s="147" t="s">
        <v>58</v>
      </c>
      <c r="D80" s="198">
        <v>0</v>
      </c>
      <c r="E80" s="198">
        <v>0</v>
      </c>
      <c r="F80" s="198">
        <v>0</v>
      </c>
      <c r="G80" s="198">
        <v>0</v>
      </c>
      <c r="H80" s="198">
        <v>0</v>
      </c>
      <c r="I80" s="198">
        <v>0</v>
      </c>
      <c r="J80" s="198">
        <v>0</v>
      </c>
      <c r="K80" s="198">
        <v>0</v>
      </c>
      <c r="L80" s="198">
        <v>0</v>
      </c>
      <c r="M80" s="214">
        <f t="shared" si="15"/>
        <v>0</v>
      </c>
      <c r="N80" s="215"/>
      <c r="O80" s="41"/>
    </row>
    <row r="81" spans="2:15" s="34" customFormat="1" ht="16.5" customHeight="1">
      <c r="B81" s="296"/>
      <c r="C81" s="147" t="s">
        <v>59</v>
      </c>
      <c r="D81" s="198">
        <v>0</v>
      </c>
      <c r="E81" s="198">
        <v>0</v>
      </c>
      <c r="F81" s="198">
        <v>0</v>
      </c>
      <c r="G81" s="198">
        <v>31</v>
      </c>
      <c r="H81" s="198">
        <v>0</v>
      </c>
      <c r="I81" s="198">
        <v>0</v>
      </c>
      <c r="J81" s="198">
        <v>0</v>
      </c>
      <c r="K81" s="198">
        <v>0</v>
      </c>
      <c r="L81" s="198">
        <v>0</v>
      </c>
      <c r="M81" s="214">
        <f t="shared" si="15"/>
        <v>31</v>
      </c>
      <c r="N81" s="215"/>
      <c r="O81" s="41"/>
    </row>
    <row r="82" spans="2:15" s="38" customFormat="1" ht="30" customHeight="1">
      <c r="B82" s="298"/>
      <c r="C82" s="299" t="s">
        <v>180</v>
      </c>
      <c r="D82" s="202">
        <v>0</v>
      </c>
      <c r="E82" s="202">
        <v>0</v>
      </c>
      <c r="F82" s="202">
        <v>0</v>
      </c>
      <c r="G82" s="202">
        <v>0</v>
      </c>
      <c r="H82" s="202">
        <v>0</v>
      </c>
      <c r="I82" s="202">
        <v>0</v>
      </c>
      <c r="J82" s="202">
        <v>0</v>
      </c>
      <c r="K82" s="202">
        <v>0</v>
      </c>
      <c r="L82" s="202">
        <v>0</v>
      </c>
      <c r="M82" s="214">
        <f t="shared" si="15"/>
        <v>0</v>
      </c>
      <c r="N82" s="216"/>
      <c r="O82" s="71"/>
    </row>
    <row r="83" spans="2:15" s="34" customFormat="1" ht="16.5" customHeight="1">
      <c r="B83" s="297"/>
      <c r="C83" s="147" t="s">
        <v>70</v>
      </c>
      <c r="D83" s="198">
        <v>0</v>
      </c>
      <c r="E83" s="198">
        <v>0</v>
      </c>
      <c r="F83" s="198">
        <v>0</v>
      </c>
      <c r="G83" s="198">
        <v>0</v>
      </c>
      <c r="H83" s="198">
        <v>0</v>
      </c>
      <c r="I83" s="198">
        <v>0</v>
      </c>
      <c r="J83" s="198">
        <v>0</v>
      </c>
      <c r="K83" s="198">
        <v>0</v>
      </c>
      <c r="L83" s="198">
        <v>0</v>
      </c>
      <c r="M83" s="214">
        <f t="shared" si="15"/>
        <v>0</v>
      </c>
      <c r="N83" s="215"/>
      <c r="O83" s="41"/>
    </row>
    <row r="84" spans="2:15" s="34" customFormat="1" ht="16.5" customHeight="1">
      <c r="B84" s="297"/>
      <c r="C84" s="147" t="s">
        <v>270</v>
      </c>
      <c r="D84" s="198">
        <v>0</v>
      </c>
      <c r="E84" s="198">
        <v>0</v>
      </c>
      <c r="F84" s="198">
        <v>0</v>
      </c>
      <c r="G84" s="198">
        <v>0</v>
      </c>
      <c r="H84" s="198">
        <v>0</v>
      </c>
      <c r="I84" s="198">
        <v>0</v>
      </c>
      <c r="J84" s="198">
        <v>0</v>
      </c>
      <c r="K84" s="198">
        <v>0</v>
      </c>
      <c r="L84" s="198">
        <v>0</v>
      </c>
      <c r="M84" s="214">
        <f t="shared" si="15"/>
        <v>0</v>
      </c>
      <c r="N84" s="215"/>
      <c r="O84" s="41"/>
    </row>
    <row r="85" spans="2:15" s="34" customFormat="1" ht="16.5" customHeight="1">
      <c r="B85" s="297"/>
      <c r="C85" s="147" t="s">
        <v>181</v>
      </c>
      <c r="D85" s="198">
        <v>0</v>
      </c>
      <c r="E85" s="198">
        <v>0</v>
      </c>
      <c r="F85" s="198">
        <v>0</v>
      </c>
      <c r="G85" s="198">
        <v>31</v>
      </c>
      <c r="H85" s="198">
        <v>0</v>
      </c>
      <c r="I85" s="198">
        <v>0</v>
      </c>
      <c r="J85" s="198">
        <v>0</v>
      </c>
      <c r="K85" s="198">
        <v>0</v>
      </c>
      <c r="L85" s="198">
        <v>0</v>
      </c>
      <c r="M85" s="214">
        <f t="shared" si="15"/>
        <v>31</v>
      </c>
      <c r="N85" s="215"/>
      <c r="O85" s="41"/>
    </row>
    <row r="86" spans="2:15" s="34" customFormat="1" ht="16.5" customHeight="1">
      <c r="B86" s="297"/>
      <c r="C86" s="303" t="s">
        <v>51</v>
      </c>
      <c r="D86" s="198">
        <v>0</v>
      </c>
      <c r="E86" s="198">
        <v>0</v>
      </c>
      <c r="F86" s="198">
        <v>0</v>
      </c>
      <c r="G86" s="198">
        <v>0</v>
      </c>
      <c r="H86" s="198">
        <v>0</v>
      </c>
      <c r="I86" s="198">
        <v>0</v>
      </c>
      <c r="J86" s="198">
        <v>0</v>
      </c>
      <c r="K86" s="198">
        <v>0</v>
      </c>
      <c r="L86" s="198">
        <v>0</v>
      </c>
      <c r="M86" s="214">
        <f t="shared" si="15"/>
        <v>0</v>
      </c>
      <c r="N86" s="215"/>
      <c r="O86" s="41"/>
    </row>
    <row r="87" spans="2:15" s="38" customFormat="1" ht="16.5" customHeight="1">
      <c r="B87" s="298"/>
      <c r="C87" s="300" t="s">
        <v>217</v>
      </c>
      <c r="D87" s="202">
        <v>0</v>
      </c>
      <c r="E87" s="202">
        <v>0</v>
      </c>
      <c r="F87" s="202">
        <v>0</v>
      </c>
      <c r="G87" s="202">
        <v>0</v>
      </c>
      <c r="H87" s="202">
        <v>0</v>
      </c>
      <c r="I87" s="202">
        <v>0</v>
      </c>
      <c r="J87" s="202">
        <v>0</v>
      </c>
      <c r="K87" s="202">
        <v>0</v>
      </c>
      <c r="L87" s="202">
        <v>0</v>
      </c>
      <c r="M87" s="201">
        <f t="shared" si="15"/>
        <v>0</v>
      </c>
      <c r="N87" s="216"/>
      <c r="O87" s="71"/>
    </row>
    <row r="88" spans="2:15" s="38" customFormat="1" ht="24.75" customHeight="1">
      <c r="B88" s="298"/>
      <c r="C88" s="146" t="s">
        <v>12</v>
      </c>
      <c r="D88" s="202">
        <f aca="true" t="shared" si="16" ref="D88:L88">D89+D90</f>
        <v>0</v>
      </c>
      <c r="E88" s="202">
        <f t="shared" si="16"/>
        <v>0</v>
      </c>
      <c r="F88" s="202">
        <f t="shared" si="16"/>
        <v>0</v>
      </c>
      <c r="G88" s="202">
        <f t="shared" si="16"/>
        <v>14.656736</v>
      </c>
      <c r="H88" s="202">
        <f t="shared" si="16"/>
        <v>0</v>
      </c>
      <c r="I88" s="202">
        <f t="shared" si="16"/>
        <v>0</v>
      </c>
      <c r="J88" s="202">
        <f t="shared" si="16"/>
        <v>0</v>
      </c>
      <c r="K88" s="202">
        <f t="shared" si="16"/>
        <v>0</v>
      </c>
      <c r="L88" s="202">
        <f t="shared" si="16"/>
        <v>0</v>
      </c>
      <c r="M88" s="201">
        <f t="shared" si="15"/>
        <v>14.656736</v>
      </c>
      <c r="N88" s="216"/>
      <c r="O88" s="71"/>
    </row>
    <row r="89" spans="2:15" s="65" customFormat="1" ht="16.5" customHeight="1">
      <c r="B89" s="194"/>
      <c r="C89" s="147" t="s">
        <v>58</v>
      </c>
      <c r="D89" s="204">
        <v>0</v>
      </c>
      <c r="E89" s="204">
        <v>0</v>
      </c>
      <c r="F89" s="204">
        <v>0</v>
      </c>
      <c r="G89" s="204">
        <v>14.656736</v>
      </c>
      <c r="H89" s="204">
        <v>0</v>
      </c>
      <c r="I89" s="204">
        <v>0</v>
      </c>
      <c r="J89" s="204">
        <v>0</v>
      </c>
      <c r="K89" s="204">
        <v>0</v>
      </c>
      <c r="L89" s="204">
        <v>0</v>
      </c>
      <c r="M89" s="214">
        <f t="shared" si="15"/>
        <v>14.656736</v>
      </c>
      <c r="N89" s="217"/>
      <c r="O89" s="63"/>
    </row>
    <row r="90" spans="2:15" s="34" customFormat="1" ht="16.5" customHeight="1">
      <c r="B90" s="297"/>
      <c r="C90" s="147" t="s">
        <v>59</v>
      </c>
      <c r="D90" s="198">
        <v>0</v>
      </c>
      <c r="E90" s="198">
        <v>0</v>
      </c>
      <c r="F90" s="198">
        <v>0</v>
      </c>
      <c r="G90" s="198">
        <v>0</v>
      </c>
      <c r="H90" s="198">
        <v>0</v>
      </c>
      <c r="I90" s="198">
        <v>0</v>
      </c>
      <c r="J90" s="198">
        <v>0</v>
      </c>
      <c r="K90" s="198">
        <v>0</v>
      </c>
      <c r="L90" s="198">
        <v>0</v>
      </c>
      <c r="M90" s="214">
        <f t="shared" si="15"/>
        <v>0</v>
      </c>
      <c r="N90" s="215"/>
      <c r="O90" s="41"/>
    </row>
    <row r="91" spans="2:15" s="38" customFormat="1" ht="30" customHeight="1">
      <c r="B91" s="301"/>
      <c r="C91" s="146" t="s">
        <v>45</v>
      </c>
      <c r="D91" s="203">
        <f>+SUM(D88,D79,D76)</f>
        <v>0</v>
      </c>
      <c r="E91" s="203">
        <f aca="true" t="shared" si="17" ref="E91:L91">+SUM(E88,E79,E76)</f>
        <v>0</v>
      </c>
      <c r="F91" s="203">
        <f t="shared" si="17"/>
        <v>0</v>
      </c>
      <c r="G91" s="203">
        <f t="shared" si="17"/>
        <v>307.73205245569625</v>
      </c>
      <c r="H91" s="203">
        <f t="shared" si="17"/>
        <v>0</v>
      </c>
      <c r="I91" s="203">
        <f t="shared" si="17"/>
        <v>0</v>
      </c>
      <c r="J91" s="203">
        <f t="shared" si="17"/>
        <v>0</v>
      </c>
      <c r="K91" s="203">
        <f t="shared" si="17"/>
        <v>0</v>
      </c>
      <c r="L91" s="203">
        <f t="shared" si="17"/>
        <v>0</v>
      </c>
      <c r="M91" s="201">
        <f t="shared" si="15"/>
        <v>307.73205245569625</v>
      </c>
      <c r="N91" s="216"/>
      <c r="O91" s="71"/>
    </row>
    <row r="92" spans="2:15" s="65" customFormat="1" ht="16.5" customHeight="1">
      <c r="B92" s="194"/>
      <c r="C92" s="195" t="s">
        <v>229</v>
      </c>
      <c r="D92" s="204">
        <v>0</v>
      </c>
      <c r="E92" s="204">
        <v>0</v>
      </c>
      <c r="F92" s="204">
        <v>0</v>
      </c>
      <c r="G92" s="204">
        <v>187</v>
      </c>
      <c r="H92" s="204">
        <v>0</v>
      </c>
      <c r="I92" s="204">
        <v>0</v>
      </c>
      <c r="J92" s="204">
        <v>0</v>
      </c>
      <c r="K92" s="204">
        <v>0</v>
      </c>
      <c r="L92" s="204">
        <v>0</v>
      </c>
      <c r="M92" s="218">
        <f t="shared" si="15"/>
        <v>187</v>
      </c>
      <c r="N92" s="217"/>
      <c r="O92" s="63"/>
    </row>
    <row r="93" spans="2:15" s="65" customFormat="1" ht="16.5" customHeight="1">
      <c r="B93" s="196"/>
      <c r="C93" s="197" t="s">
        <v>230</v>
      </c>
      <c r="D93" s="206">
        <v>0</v>
      </c>
      <c r="E93" s="206">
        <v>0</v>
      </c>
      <c r="F93" s="206">
        <v>0</v>
      </c>
      <c r="G93" s="206">
        <v>0</v>
      </c>
      <c r="H93" s="206">
        <v>0</v>
      </c>
      <c r="I93" s="206">
        <v>0</v>
      </c>
      <c r="J93" s="206">
        <v>0</v>
      </c>
      <c r="K93" s="206">
        <v>0</v>
      </c>
      <c r="L93" s="206">
        <v>0</v>
      </c>
      <c r="M93" s="218">
        <f t="shared" si="15"/>
        <v>0</v>
      </c>
      <c r="N93" s="217"/>
      <c r="O93" s="63"/>
    </row>
    <row r="94" spans="2:15" s="38" customFormat="1" ht="24.75" customHeight="1">
      <c r="B94" s="302"/>
      <c r="C94" s="148" t="s">
        <v>197</v>
      </c>
      <c r="D94" s="209"/>
      <c r="E94" s="209"/>
      <c r="F94" s="209"/>
      <c r="G94" s="209"/>
      <c r="H94" s="209"/>
      <c r="I94" s="209"/>
      <c r="J94" s="209"/>
      <c r="K94" s="209"/>
      <c r="L94" s="209"/>
      <c r="M94" s="210"/>
      <c r="N94" s="221"/>
      <c r="O94" s="47"/>
    </row>
    <row r="95" spans="2:15" s="38" customFormat="1" ht="30" customHeight="1">
      <c r="B95" s="302"/>
      <c r="C95" s="148" t="s">
        <v>17</v>
      </c>
      <c r="D95" s="209"/>
      <c r="E95" s="209"/>
      <c r="F95" s="209"/>
      <c r="G95" s="209"/>
      <c r="H95" s="209"/>
      <c r="I95" s="209"/>
      <c r="J95" s="209"/>
      <c r="K95" s="209"/>
      <c r="L95" s="209"/>
      <c r="M95" s="210"/>
      <c r="N95" s="221"/>
      <c r="O95" s="47"/>
    </row>
    <row r="96" spans="2:15" s="34" customFormat="1" ht="16.5" customHeight="1">
      <c r="B96" s="296"/>
      <c r="C96" s="145" t="s">
        <v>10</v>
      </c>
      <c r="D96" s="198">
        <f aca="true" t="shared" si="18" ref="D96:L96">D97+D98</f>
        <v>1.789732839997342</v>
      </c>
      <c r="E96" s="198">
        <f t="shared" si="18"/>
        <v>0</v>
      </c>
      <c r="F96" s="198">
        <f t="shared" si="18"/>
        <v>0</v>
      </c>
      <c r="G96" s="198">
        <f t="shared" si="18"/>
        <v>227.41353909479602</v>
      </c>
      <c r="H96" s="198">
        <f t="shared" si="18"/>
        <v>1.9263540604589235</v>
      </c>
      <c r="I96" s="198">
        <f t="shared" si="18"/>
        <v>0</v>
      </c>
      <c r="J96" s="198">
        <f t="shared" si="18"/>
        <v>0</v>
      </c>
      <c r="K96" s="198">
        <f t="shared" si="18"/>
        <v>110.67726903044893</v>
      </c>
      <c r="L96" s="198">
        <f t="shared" si="18"/>
        <v>0</v>
      </c>
      <c r="M96" s="214">
        <f t="shared" si="15"/>
        <v>341.80689502570124</v>
      </c>
      <c r="N96" s="215"/>
      <c r="O96" s="41"/>
    </row>
    <row r="97" spans="2:15" s="34" customFormat="1" ht="16.5" customHeight="1">
      <c r="B97" s="297"/>
      <c r="C97" s="147" t="s">
        <v>58</v>
      </c>
      <c r="D97" s="198">
        <v>0</v>
      </c>
      <c r="E97" s="198">
        <v>0</v>
      </c>
      <c r="F97" s="198">
        <v>0</v>
      </c>
      <c r="G97" s="198">
        <v>0</v>
      </c>
      <c r="H97" s="198">
        <v>0</v>
      </c>
      <c r="I97" s="198">
        <v>0</v>
      </c>
      <c r="J97" s="198">
        <v>0</v>
      </c>
      <c r="K97" s="198">
        <v>0</v>
      </c>
      <c r="L97" s="198">
        <v>0</v>
      </c>
      <c r="M97" s="214">
        <f t="shared" si="15"/>
        <v>0</v>
      </c>
      <c r="N97" s="215"/>
      <c r="O97" s="41"/>
    </row>
    <row r="98" spans="2:15" s="34" customFormat="1" ht="16.5" customHeight="1">
      <c r="B98" s="297"/>
      <c r="C98" s="147" t="s">
        <v>59</v>
      </c>
      <c r="D98" s="198">
        <v>1.789732839997342</v>
      </c>
      <c r="E98" s="198">
        <v>0</v>
      </c>
      <c r="F98" s="198">
        <v>0</v>
      </c>
      <c r="G98" s="198">
        <v>227.41353909479602</v>
      </c>
      <c r="H98" s="198">
        <v>1.9263540604589235</v>
      </c>
      <c r="I98" s="198">
        <v>0</v>
      </c>
      <c r="J98" s="198">
        <v>0</v>
      </c>
      <c r="K98" s="198">
        <v>110.67726903044893</v>
      </c>
      <c r="L98" s="198">
        <v>0</v>
      </c>
      <c r="M98" s="214">
        <f t="shared" si="15"/>
        <v>341.80689502570124</v>
      </c>
      <c r="N98" s="215"/>
      <c r="O98" s="41"/>
    </row>
    <row r="99" spans="2:15" s="34" customFormat="1" ht="30" customHeight="1">
      <c r="B99" s="296"/>
      <c r="C99" s="145" t="s">
        <v>11</v>
      </c>
      <c r="D99" s="198">
        <f aca="true" t="shared" si="19" ref="D99:L99">D100+D101</f>
        <v>0</v>
      </c>
      <c r="E99" s="198">
        <f t="shared" si="19"/>
        <v>0</v>
      </c>
      <c r="F99" s="198">
        <f t="shared" si="19"/>
        <v>0</v>
      </c>
      <c r="G99" s="198">
        <f t="shared" si="19"/>
        <v>0</v>
      </c>
      <c r="H99" s="198">
        <f t="shared" si="19"/>
        <v>0</v>
      </c>
      <c r="I99" s="198">
        <f t="shared" si="19"/>
        <v>0</v>
      </c>
      <c r="J99" s="198">
        <f t="shared" si="19"/>
        <v>0</v>
      </c>
      <c r="K99" s="198">
        <f t="shared" si="19"/>
        <v>0</v>
      </c>
      <c r="L99" s="198">
        <f t="shared" si="19"/>
        <v>0</v>
      </c>
      <c r="M99" s="214">
        <f t="shared" si="15"/>
        <v>0</v>
      </c>
      <c r="N99" s="215"/>
      <c r="O99" s="41"/>
    </row>
    <row r="100" spans="2:15" s="34" customFormat="1" ht="16.5" customHeight="1">
      <c r="B100" s="296"/>
      <c r="C100" s="147" t="s">
        <v>58</v>
      </c>
      <c r="D100" s="198">
        <v>0</v>
      </c>
      <c r="E100" s="198">
        <v>0</v>
      </c>
      <c r="F100" s="198">
        <v>0</v>
      </c>
      <c r="G100" s="198">
        <v>0</v>
      </c>
      <c r="H100" s="198">
        <v>0</v>
      </c>
      <c r="I100" s="198">
        <v>0</v>
      </c>
      <c r="J100" s="198">
        <v>0</v>
      </c>
      <c r="K100" s="198">
        <v>0</v>
      </c>
      <c r="L100" s="198">
        <v>0</v>
      </c>
      <c r="M100" s="214">
        <f t="shared" si="15"/>
        <v>0</v>
      </c>
      <c r="N100" s="215"/>
      <c r="O100" s="41"/>
    </row>
    <row r="101" spans="2:15" s="34" customFormat="1" ht="16.5" customHeight="1">
      <c r="B101" s="296"/>
      <c r="C101" s="147" t="s">
        <v>59</v>
      </c>
      <c r="D101" s="198">
        <v>0</v>
      </c>
      <c r="E101" s="198">
        <v>0</v>
      </c>
      <c r="F101" s="198">
        <v>0</v>
      </c>
      <c r="G101" s="198">
        <v>0</v>
      </c>
      <c r="H101" s="198">
        <v>0</v>
      </c>
      <c r="I101" s="198">
        <v>0</v>
      </c>
      <c r="J101" s="198">
        <v>0</v>
      </c>
      <c r="K101" s="198">
        <v>0</v>
      </c>
      <c r="L101" s="198">
        <v>0</v>
      </c>
      <c r="M101" s="214">
        <f t="shared" si="15"/>
        <v>0</v>
      </c>
      <c r="N101" s="215"/>
      <c r="O101" s="41"/>
    </row>
    <row r="102" spans="2:15" s="38" customFormat="1" ht="30" customHeight="1">
      <c r="B102" s="298"/>
      <c r="C102" s="299" t="s">
        <v>180</v>
      </c>
      <c r="D102" s="202">
        <v>0</v>
      </c>
      <c r="E102" s="202">
        <v>0</v>
      </c>
      <c r="F102" s="202">
        <v>0</v>
      </c>
      <c r="G102" s="202">
        <v>0</v>
      </c>
      <c r="H102" s="202">
        <v>0</v>
      </c>
      <c r="I102" s="202">
        <v>0</v>
      </c>
      <c r="J102" s="202">
        <v>0</v>
      </c>
      <c r="K102" s="202">
        <v>0</v>
      </c>
      <c r="L102" s="202">
        <v>0</v>
      </c>
      <c r="M102" s="214">
        <f t="shared" si="15"/>
        <v>0</v>
      </c>
      <c r="N102" s="216"/>
      <c r="O102" s="71"/>
    </row>
    <row r="103" spans="2:15" s="34" customFormat="1" ht="16.5" customHeight="1">
      <c r="B103" s="297"/>
      <c r="C103" s="147" t="s">
        <v>70</v>
      </c>
      <c r="D103" s="198">
        <v>0</v>
      </c>
      <c r="E103" s="198">
        <v>0</v>
      </c>
      <c r="F103" s="198">
        <v>0</v>
      </c>
      <c r="G103" s="198">
        <v>0</v>
      </c>
      <c r="H103" s="198">
        <v>0</v>
      </c>
      <c r="I103" s="198">
        <v>0</v>
      </c>
      <c r="J103" s="198">
        <v>0</v>
      </c>
      <c r="K103" s="198">
        <v>0</v>
      </c>
      <c r="L103" s="198">
        <v>0</v>
      </c>
      <c r="M103" s="214">
        <f t="shared" si="15"/>
        <v>0</v>
      </c>
      <c r="N103" s="215"/>
      <c r="O103" s="41"/>
    </row>
    <row r="104" spans="2:15" s="34" customFormat="1" ht="16.5" customHeight="1">
      <c r="B104" s="297"/>
      <c r="C104" s="147" t="s">
        <v>270</v>
      </c>
      <c r="D104" s="198">
        <v>0</v>
      </c>
      <c r="E104" s="198">
        <v>0</v>
      </c>
      <c r="F104" s="198">
        <v>0</v>
      </c>
      <c r="G104" s="198">
        <v>0</v>
      </c>
      <c r="H104" s="198">
        <v>0</v>
      </c>
      <c r="I104" s="198">
        <v>0</v>
      </c>
      <c r="J104" s="198">
        <v>0</v>
      </c>
      <c r="K104" s="198">
        <v>0</v>
      </c>
      <c r="L104" s="198">
        <v>0</v>
      </c>
      <c r="M104" s="214">
        <f t="shared" si="15"/>
        <v>0</v>
      </c>
      <c r="N104" s="215"/>
      <c r="O104" s="41"/>
    </row>
    <row r="105" spans="2:15" s="34" customFormat="1" ht="16.5" customHeight="1">
      <c r="B105" s="297"/>
      <c r="C105" s="147" t="s">
        <v>181</v>
      </c>
      <c r="D105" s="198">
        <v>0</v>
      </c>
      <c r="E105" s="198">
        <v>0</v>
      </c>
      <c r="F105" s="198">
        <v>0</v>
      </c>
      <c r="G105" s="198">
        <v>0</v>
      </c>
      <c r="H105" s="198">
        <v>0</v>
      </c>
      <c r="I105" s="198">
        <v>0</v>
      </c>
      <c r="J105" s="198">
        <v>0</v>
      </c>
      <c r="K105" s="198">
        <v>0</v>
      </c>
      <c r="L105" s="198">
        <v>0</v>
      </c>
      <c r="M105" s="214">
        <f t="shared" si="15"/>
        <v>0</v>
      </c>
      <c r="N105" s="215"/>
      <c r="O105" s="41"/>
    </row>
    <row r="106" spans="2:15" s="34" customFormat="1" ht="16.5" customHeight="1">
      <c r="B106" s="297"/>
      <c r="C106" s="303" t="s">
        <v>51</v>
      </c>
      <c r="D106" s="198">
        <v>0</v>
      </c>
      <c r="E106" s="198">
        <v>0</v>
      </c>
      <c r="F106" s="198">
        <v>0</v>
      </c>
      <c r="G106" s="198">
        <v>0</v>
      </c>
      <c r="H106" s="198">
        <v>0</v>
      </c>
      <c r="I106" s="198">
        <v>0</v>
      </c>
      <c r="J106" s="198">
        <v>0</v>
      </c>
      <c r="K106" s="198">
        <v>0</v>
      </c>
      <c r="L106" s="198">
        <v>0</v>
      </c>
      <c r="M106" s="214">
        <f t="shared" si="15"/>
        <v>0</v>
      </c>
      <c r="N106" s="215"/>
      <c r="O106" s="41"/>
    </row>
    <row r="107" spans="2:15" s="38" customFormat="1" ht="16.5" customHeight="1">
      <c r="B107" s="298"/>
      <c r="C107" s="300" t="s">
        <v>217</v>
      </c>
      <c r="D107" s="202">
        <v>0</v>
      </c>
      <c r="E107" s="202">
        <v>0</v>
      </c>
      <c r="F107" s="202">
        <v>0</v>
      </c>
      <c r="G107" s="202">
        <v>0</v>
      </c>
      <c r="H107" s="202">
        <v>0</v>
      </c>
      <c r="I107" s="202">
        <v>0</v>
      </c>
      <c r="J107" s="202">
        <v>0</v>
      </c>
      <c r="K107" s="202">
        <v>0</v>
      </c>
      <c r="L107" s="202">
        <v>0</v>
      </c>
      <c r="M107" s="201">
        <f t="shared" si="15"/>
        <v>0</v>
      </c>
      <c r="N107" s="216"/>
      <c r="O107" s="71"/>
    </row>
    <row r="108" spans="2:15" s="38" customFormat="1" ht="24.75" customHeight="1">
      <c r="B108" s="298"/>
      <c r="C108" s="146" t="s">
        <v>12</v>
      </c>
      <c r="D108" s="202">
        <f aca="true" t="shared" si="20" ref="D108:L108">D109+D110</f>
        <v>0</v>
      </c>
      <c r="E108" s="202">
        <f t="shared" si="20"/>
        <v>0</v>
      </c>
      <c r="F108" s="202">
        <f t="shared" si="20"/>
        <v>0</v>
      </c>
      <c r="G108" s="202">
        <f t="shared" si="20"/>
        <v>273.5227030251485</v>
      </c>
      <c r="H108" s="202">
        <f t="shared" si="20"/>
        <v>0.69849</v>
      </c>
      <c r="I108" s="202">
        <f t="shared" si="20"/>
        <v>0</v>
      </c>
      <c r="J108" s="202">
        <f t="shared" si="20"/>
        <v>0</v>
      </c>
      <c r="K108" s="202">
        <f t="shared" si="20"/>
        <v>3.13092626</v>
      </c>
      <c r="L108" s="202">
        <f t="shared" si="20"/>
        <v>0</v>
      </c>
      <c r="M108" s="201">
        <f t="shared" si="15"/>
        <v>277.3521192851485</v>
      </c>
      <c r="N108" s="216"/>
      <c r="O108" s="71"/>
    </row>
    <row r="109" spans="2:15" s="65" customFormat="1" ht="16.5" customHeight="1">
      <c r="B109" s="194"/>
      <c r="C109" s="147" t="s">
        <v>58</v>
      </c>
      <c r="D109" s="204">
        <v>0</v>
      </c>
      <c r="E109" s="204">
        <v>0</v>
      </c>
      <c r="F109" s="204">
        <v>0</v>
      </c>
      <c r="G109" s="204">
        <v>273.5227030251485</v>
      </c>
      <c r="H109" s="204">
        <v>0.69849</v>
      </c>
      <c r="I109" s="204">
        <v>0</v>
      </c>
      <c r="J109" s="204">
        <v>0</v>
      </c>
      <c r="K109" s="204">
        <v>3.13092626</v>
      </c>
      <c r="L109" s="204">
        <v>0</v>
      </c>
      <c r="M109" s="214">
        <f t="shared" si="15"/>
        <v>277.3521192851485</v>
      </c>
      <c r="N109" s="217"/>
      <c r="O109" s="63"/>
    </row>
    <row r="110" spans="2:15" s="34" customFormat="1" ht="16.5" customHeight="1">
      <c r="B110" s="297"/>
      <c r="C110" s="147" t="s">
        <v>59</v>
      </c>
      <c r="D110" s="198">
        <v>0</v>
      </c>
      <c r="E110" s="198">
        <v>0</v>
      </c>
      <c r="F110" s="198">
        <v>0</v>
      </c>
      <c r="G110" s="198">
        <v>0</v>
      </c>
      <c r="H110" s="198">
        <v>0</v>
      </c>
      <c r="I110" s="198">
        <v>0</v>
      </c>
      <c r="J110" s="198">
        <v>0</v>
      </c>
      <c r="K110" s="198">
        <v>0</v>
      </c>
      <c r="L110" s="198">
        <v>0</v>
      </c>
      <c r="M110" s="214">
        <f t="shared" si="15"/>
        <v>0</v>
      </c>
      <c r="N110" s="215"/>
      <c r="O110" s="41"/>
    </row>
    <row r="111" spans="2:15" s="38" customFormat="1" ht="30" customHeight="1">
      <c r="B111" s="301"/>
      <c r="C111" s="146" t="s">
        <v>46</v>
      </c>
      <c r="D111" s="203">
        <f>+SUM(D108,D99,D96)</f>
        <v>1.789732839997342</v>
      </c>
      <c r="E111" s="203">
        <f aca="true" t="shared" si="21" ref="E111:L111">+SUM(E108,E99,E96)</f>
        <v>0</v>
      </c>
      <c r="F111" s="203">
        <f t="shared" si="21"/>
        <v>0</v>
      </c>
      <c r="G111" s="203">
        <f t="shared" si="21"/>
        <v>500.9362421199445</v>
      </c>
      <c r="H111" s="203">
        <f t="shared" si="21"/>
        <v>2.6248440604589236</v>
      </c>
      <c r="I111" s="203">
        <f t="shared" si="21"/>
        <v>0</v>
      </c>
      <c r="J111" s="203">
        <f t="shared" si="21"/>
        <v>0</v>
      </c>
      <c r="K111" s="203">
        <f t="shared" si="21"/>
        <v>113.80819529044892</v>
      </c>
      <c r="L111" s="203">
        <f t="shared" si="21"/>
        <v>0</v>
      </c>
      <c r="M111" s="201">
        <f t="shared" si="15"/>
        <v>619.1590143108497</v>
      </c>
      <c r="N111" s="216"/>
      <c r="O111" s="71"/>
    </row>
    <row r="112" spans="2:15" s="65" customFormat="1" ht="16.5" customHeight="1">
      <c r="B112" s="194"/>
      <c r="C112" s="195" t="s">
        <v>229</v>
      </c>
      <c r="D112" s="204">
        <v>0</v>
      </c>
      <c r="E112" s="204">
        <v>0</v>
      </c>
      <c r="F112" s="204">
        <v>0</v>
      </c>
      <c r="G112" s="204">
        <v>0</v>
      </c>
      <c r="H112" s="204">
        <v>0</v>
      </c>
      <c r="I112" s="204">
        <v>0</v>
      </c>
      <c r="J112" s="204">
        <v>0</v>
      </c>
      <c r="K112" s="204">
        <v>0</v>
      </c>
      <c r="L112" s="204">
        <v>0</v>
      </c>
      <c r="M112" s="218">
        <f t="shared" si="15"/>
        <v>0</v>
      </c>
      <c r="N112" s="217"/>
      <c r="O112" s="63"/>
    </row>
    <row r="113" spans="2:15" s="65" customFormat="1" ht="16.5" customHeight="1">
      <c r="B113" s="196"/>
      <c r="C113" s="197" t="s">
        <v>230</v>
      </c>
      <c r="D113" s="206">
        <v>0</v>
      </c>
      <c r="E113" s="206">
        <v>0</v>
      </c>
      <c r="F113" s="206">
        <v>0</v>
      </c>
      <c r="G113" s="206">
        <v>37.748889868354446</v>
      </c>
      <c r="H113" s="206">
        <v>0</v>
      </c>
      <c r="I113" s="206">
        <v>0</v>
      </c>
      <c r="J113" s="206">
        <v>0</v>
      </c>
      <c r="K113" s="206">
        <v>0.90411426</v>
      </c>
      <c r="L113" s="206">
        <v>0</v>
      </c>
      <c r="M113" s="218">
        <f t="shared" si="15"/>
        <v>38.653004128354446</v>
      </c>
      <c r="N113" s="217"/>
      <c r="O113" s="63"/>
    </row>
    <row r="114" spans="2:15" s="38" customFormat="1" ht="30" customHeight="1">
      <c r="B114" s="302"/>
      <c r="C114" s="148" t="s">
        <v>18</v>
      </c>
      <c r="D114" s="209"/>
      <c r="E114" s="209"/>
      <c r="F114" s="209"/>
      <c r="G114" s="209"/>
      <c r="H114" s="209"/>
      <c r="I114" s="209"/>
      <c r="J114" s="209"/>
      <c r="K114" s="209"/>
      <c r="L114" s="209"/>
      <c r="M114" s="210"/>
      <c r="N114" s="221"/>
      <c r="O114" s="47"/>
    </row>
    <row r="115" spans="2:15" s="34" customFormat="1" ht="16.5" customHeight="1">
      <c r="B115" s="296"/>
      <c r="C115" s="145" t="s">
        <v>10</v>
      </c>
      <c r="D115" s="198">
        <f aca="true" t="shared" si="22" ref="D115:L115">D116+D117</f>
        <v>0</v>
      </c>
      <c r="E115" s="198">
        <f t="shared" si="22"/>
        <v>0</v>
      </c>
      <c r="F115" s="198">
        <f t="shared" si="22"/>
        <v>0</v>
      </c>
      <c r="G115" s="198">
        <f t="shared" si="22"/>
        <v>273.5227030251483</v>
      </c>
      <c r="H115" s="198">
        <f t="shared" si="22"/>
        <v>0.6404529999999999</v>
      </c>
      <c r="I115" s="198">
        <f t="shared" si="22"/>
        <v>0</v>
      </c>
      <c r="J115" s="198">
        <f t="shared" si="22"/>
        <v>0</v>
      </c>
      <c r="K115" s="198">
        <f t="shared" si="22"/>
        <v>4.205194259999999</v>
      </c>
      <c r="L115" s="198">
        <f t="shared" si="22"/>
        <v>0</v>
      </c>
      <c r="M115" s="214">
        <f t="shared" si="15"/>
        <v>278.36835028514827</v>
      </c>
      <c r="N115" s="215"/>
      <c r="O115" s="41"/>
    </row>
    <row r="116" spans="2:15" s="34" customFormat="1" ht="16.5" customHeight="1">
      <c r="B116" s="297"/>
      <c r="C116" s="147" t="s">
        <v>58</v>
      </c>
      <c r="D116" s="198">
        <v>0</v>
      </c>
      <c r="E116" s="198">
        <v>0</v>
      </c>
      <c r="F116" s="198">
        <v>0</v>
      </c>
      <c r="G116" s="198">
        <v>0</v>
      </c>
      <c r="H116" s="198">
        <v>0</v>
      </c>
      <c r="I116" s="198">
        <v>0</v>
      </c>
      <c r="J116" s="198">
        <v>0</v>
      </c>
      <c r="K116" s="198">
        <v>0</v>
      </c>
      <c r="L116" s="198">
        <v>0</v>
      </c>
      <c r="M116" s="214">
        <f t="shared" si="15"/>
        <v>0</v>
      </c>
      <c r="N116" s="215"/>
      <c r="O116" s="41"/>
    </row>
    <row r="117" spans="2:15" s="34" customFormat="1" ht="16.5" customHeight="1">
      <c r="B117" s="297"/>
      <c r="C117" s="147" t="s">
        <v>59</v>
      </c>
      <c r="D117" s="198">
        <v>0</v>
      </c>
      <c r="E117" s="198">
        <v>0</v>
      </c>
      <c r="F117" s="198">
        <v>0</v>
      </c>
      <c r="G117" s="198">
        <v>273.5227030251483</v>
      </c>
      <c r="H117" s="198">
        <v>0.6404529999999999</v>
      </c>
      <c r="I117" s="198">
        <v>0</v>
      </c>
      <c r="J117" s="198">
        <v>0</v>
      </c>
      <c r="K117" s="198">
        <v>4.205194259999999</v>
      </c>
      <c r="L117" s="198">
        <v>0</v>
      </c>
      <c r="M117" s="214">
        <f t="shared" si="15"/>
        <v>278.36835028514827</v>
      </c>
      <c r="N117" s="215"/>
      <c r="O117" s="41"/>
    </row>
    <row r="118" spans="2:15" s="34" customFormat="1" ht="30" customHeight="1">
      <c r="B118" s="296"/>
      <c r="C118" s="145" t="s">
        <v>11</v>
      </c>
      <c r="D118" s="198">
        <f aca="true" t="shared" si="23" ref="D118:L118">D119+D120</f>
        <v>0</v>
      </c>
      <c r="E118" s="198">
        <f t="shared" si="23"/>
        <v>0</v>
      </c>
      <c r="F118" s="198">
        <f t="shared" si="23"/>
        <v>0</v>
      </c>
      <c r="G118" s="198">
        <f t="shared" si="23"/>
        <v>0</v>
      </c>
      <c r="H118" s="198">
        <f t="shared" si="23"/>
        <v>0</v>
      </c>
      <c r="I118" s="198">
        <f t="shared" si="23"/>
        <v>0</v>
      </c>
      <c r="J118" s="198">
        <f t="shared" si="23"/>
        <v>0</v>
      </c>
      <c r="K118" s="198">
        <f t="shared" si="23"/>
        <v>0</v>
      </c>
      <c r="L118" s="198">
        <f t="shared" si="23"/>
        <v>0</v>
      </c>
      <c r="M118" s="214">
        <f t="shared" si="15"/>
        <v>0</v>
      </c>
      <c r="N118" s="215"/>
      <c r="O118" s="41"/>
    </row>
    <row r="119" spans="2:15" s="34" customFormat="1" ht="16.5" customHeight="1">
      <c r="B119" s="296"/>
      <c r="C119" s="147" t="s">
        <v>58</v>
      </c>
      <c r="D119" s="198">
        <v>0</v>
      </c>
      <c r="E119" s="198">
        <v>0</v>
      </c>
      <c r="F119" s="198">
        <v>0</v>
      </c>
      <c r="G119" s="198">
        <v>0</v>
      </c>
      <c r="H119" s="198">
        <v>0</v>
      </c>
      <c r="I119" s="198">
        <v>0</v>
      </c>
      <c r="J119" s="198">
        <v>0</v>
      </c>
      <c r="K119" s="198">
        <v>0</v>
      </c>
      <c r="L119" s="198">
        <v>0</v>
      </c>
      <c r="M119" s="214">
        <f t="shared" si="15"/>
        <v>0</v>
      </c>
      <c r="N119" s="215"/>
      <c r="O119" s="41"/>
    </row>
    <row r="120" spans="2:15" s="34" customFormat="1" ht="16.5" customHeight="1">
      <c r="B120" s="296"/>
      <c r="C120" s="147" t="s">
        <v>59</v>
      </c>
      <c r="D120" s="198">
        <v>0</v>
      </c>
      <c r="E120" s="198">
        <v>0</v>
      </c>
      <c r="F120" s="198">
        <v>0</v>
      </c>
      <c r="G120" s="198">
        <v>0</v>
      </c>
      <c r="H120" s="198">
        <v>0</v>
      </c>
      <c r="I120" s="198">
        <v>0</v>
      </c>
      <c r="J120" s="198">
        <v>0</v>
      </c>
      <c r="K120" s="198">
        <v>0</v>
      </c>
      <c r="L120" s="198">
        <v>0</v>
      </c>
      <c r="M120" s="214">
        <f t="shared" si="15"/>
        <v>0</v>
      </c>
      <c r="N120" s="215"/>
      <c r="O120" s="41"/>
    </row>
    <row r="121" spans="2:15" s="38" customFormat="1" ht="30" customHeight="1">
      <c r="B121" s="298"/>
      <c r="C121" s="299" t="s">
        <v>180</v>
      </c>
      <c r="D121" s="202">
        <v>0</v>
      </c>
      <c r="E121" s="202">
        <v>0</v>
      </c>
      <c r="F121" s="202">
        <v>0</v>
      </c>
      <c r="G121" s="202">
        <v>0</v>
      </c>
      <c r="H121" s="202">
        <v>0</v>
      </c>
      <c r="I121" s="202">
        <v>0</v>
      </c>
      <c r="J121" s="202">
        <v>0</v>
      </c>
      <c r="K121" s="202">
        <v>0</v>
      </c>
      <c r="L121" s="202">
        <v>0</v>
      </c>
      <c r="M121" s="214">
        <f t="shared" si="15"/>
        <v>0</v>
      </c>
      <c r="N121" s="216"/>
      <c r="O121" s="71"/>
    </row>
    <row r="122" spans="2:15" s="34" customFormat="1" ht="16.5" customHeight="1">
      <c r="B122" s="297"/>
      <c r="C122" s="147" t="s">
        <v>70</v>
      </c>
      <c r="D122" s="198">
        <v>0</v>
      </c>
      <c r="E122" s="198">
        <v>0</v>
      </c>
      <c r="F122" s="198">
        <v>0</v>
      </c>
      <c r="G122" s="198">
        <v>0</v>
      </c>
      <c r="H122" s="198">
        <v>0</v>
      </c>
      <c r="I122" s="198">
        <v>0</v>
      </c>
      <c r="J122" s="198">
        <v>0</v>
      </c>
      <c r="K122" s="198">
        <v>0</v>
      </c>
      <c r="L122" s="198">
        <v>0</v>
      </c>
      <c r="M122" s="214">
        <f t="shared" si="15"/>
        <v>0</v>
      </c>
      <c r="N122" s="215"/>
      <c r="O122" s="41"/>
    </row>
    <row r="123" spans="2:15" s="34" customFormat="1" ht="16.5" customHeight="1">
      <c r="B123" s="297"/>
      <c r="C123" s="147" t="s">
        <v>270</v>
      </c>
      <c r="D123" s="198">
        <v>0</v>
      </c>
      <c r="E123" s="198">
        <v>0</v>
      </c>
      <c r="F123" s="198">
        <v>0</v>
      </c>
      <c r="G123" s="198">
        <v>0</v>
      </c>
      <c r="H123" s="198">
        <v>0</v>
      </c>
      <c r="I123" s="198">
        <v>0</v>
      </c>
      <c r="J123" s="198">
        <v>0</v>
      </c>
      <c r="K123" s="198">
        <v>0</v>
      </c>
      <c r="L123" s="198">
        <v>0</v>
      </c>
      <c r="M123" s="214">
        <f t="shared" si="15"/>
        <v>0</v>
      </c>
      <c r="N123" s="215"/>
      <c r="O123" s="41"/>
    </row>
    <row r="124" spans="2:15" s="34" customFormat="1" ht="16.5" customHeight="1">
      <c r="B124" s="297"/>
      <c r="C124" s="147" t="s">
        <v>181</v>
      </c>
      <c r="D124" s="198">
        <v>0</v>
      </c>
      <c r="E124" s="198">
        <v>0</v>
      </c>
      <c r="F124" s="198">
        <v>0</v>
      </c>
      <c r="G124" s="198">
        <v>0</v>
      </c>
      <c r="H124" s="198">
        <v>0</v>
      </c>
      <c r="I124" s="198">
        <v>0</v>
      </c>
      <c r="J124" s="198">
        <v>0</v>
      </c>
      <c r="K124" s="198">
        <v>0</v>
      </c>
      <c r="L124" s="198">
        <v>0</v>
      </c>
      <c r="M124" s="214">
        <f t="shared" si="15"/>
        <v>0</v>
      </c>
      <c r="N124" s="215"/>
      <c r="O124" s="41"/>
    </row>
    <row r="125" spans="2:15" s="34" customFormat="1" ht="16.5" customHeight="1">
      <c r="B125" s="297"/>
      <c r="C125" s="303" t="s">
        <v>51</v>
      </c>
      <c r="D125" s="198">
        <v>0</v>
      </c>
      <c r="E125" s="198">
        <v>0</v>
      </c>
      <c r="F125" s="198">
        <v>0</v>
      </c>
      <c r="G125" s="198">
        <v>0</v>
      </c>
      <c r="H125" s="198">
        <v>0</v>
      </c>
      <c r="I125" s="198">
        <v>0</v>
      </c>
      <c r="J125" s="198">
        <v>0</v>
      </c>
      <c r="K125" s="198">
        <v>0</v>
      </c>
      <c r="L125" s="198">
        <v>0</v>
      </c>
      <c r="M125" s="214">
        <f t="shared" si="15"/>
        <v>0</v>
      </c>
      <c r="N125" s="215"/>
      <c r="O125" s="41"/>
    </row>
    <row r="126" spans="2:15" s="38" customFormat="1" ht="16.5" customHeight="1">
      <c r="B126" s="298"/>
      <c r="C126" s="300" t="s">
        <v>217</v>
      </c>
      <c r="D126" s="202">
        <v>0</v>
      </c>
      <c r="E126" s="202">
        <v>0</v>
      </c>
      <c r="F126" s="202">
        <v>0</v>
      </c>
      <c r="G126" s="202">
        <v>0</v>
      </c>
      <c r="H126" s="202">
        <v>0</v>
      </c>
      <c r="I126" s="202">
        <v>0</v>
      </c>
      <c r="J126" s="202">
        <v>0</v>
      </c>
      <c r="K126" s="202">
        <v>0</v>
      </c>
      <c r="L126" s="202">
        <v>0</v>
      </c>
      <c r="M126" s="201">
        <f t="shared" si="15"/>
        <v>0</v>
      </c>
      <c r="N126" s="216"/>
      <c r="O126" s="71"/>
    </row>
    <row r="127" spans="2:15" s="38" customFormat="1" ht="24.75" customHeight="1">
      <c r="B127" s="298"/>
      <c r="C127" s="146" t="s">
        <v>12</v>
      </c>
      <c r="D127" s="202">
        <f aca="true" t="shared" si="24" ref="D127:L127">D128+D129</f>
        <v>1.789732839997342</v>
      </c>
      <c r="E127" s="202">
        <f t="shared" si="24"/>
        <v>0</v>
      </c>
      <c r="F127" s="202">
        <f t="shared" si="24"/>
        <v>0</v>
      </c>
      <c r="G127" s="202">
        <f t="shared" si="24"/>
        <v>314.69413909479607</v>
      </c>
      <c r="H127" s="202">
        <f t="shared" si="24"/>
        <v>2.9263540604589235</v>
      </c>
      <c r="I127" s="202">
        <f t="shared" si="24"/>
        <v>0</v>
      </c>
      <c r="J127" s="202">
        <f t="shared" si="24"/>
        <v>0</v>
      </c>
      <c r="K127" s="202">
        <f t="shared" si="24"/>
        <v>152.6772690304489</v>
      </c>
      <c r="L127" s="202">
        <f t="shared" si="24"/>
        <v>1</v>
      </c>
      <c r="M127" s="201">
        <f t="shared" si="15"/>
        <v>473.0874950257013</v>
      </c>
      <c r="N127" s="216"/>
      <c r="O127" s="71"/>
    </row>
    <row r="128" spans="2:15" s="65" customFormat="1" ht="16.5" customHeight="1">
      <c r="B128" s="194"/>
      <c r="C128" s="147" t="s">
        <v>58</v>
      </c>
      <c r="D128" s="204">
        <v>1.789732839997342</v>
      </c>
      <c r="E128" s="204">
        <v>0</v>
      </c>
      <c r="F128" s="204">
        <v>0</v>
      </c>
      <c r="G128" s="204">
        <v>260.69413909479607</v>
      </c>
      <c r="H128" s="204">
        <v>2.9263540604589235</v>
      </c>
      <c r="I128" s="204">
        <v>0</v>
      </c>
      <c r="J128" s="204">
        <v>0</v>
      </c>
      <c r="K128" s="204">
        <v>151.6772690304489</v>
      </c>
      <c r="L128" s="204">
        <v>1</v>
      </c>
      <c r="M128" s="214">
        <f t="shared" si="15"/>
        <v>418.0874950257013</v>
      </c>
      <c r="N128" s="217"/>
      <c r="O128" s="63"/>
    </row>
    <row r="129" spans="2:15" s="34" customFormat="1" ht="16.5" customHeight="1">
      <c r="B129" s="297"/>
      <c r="C129" s="147" t="s">
        <v>59</v>
      </c>
      <c r="D129" s="198">
        <v>0</v>
      </c>
      <c r="E129" s="198">
        <v>0</v>
      </c>
      <c r="F129" s="198">
        <v>0</v>
      </c>
      <c r="G129" s="198">
        <v>54</v>
      </c>
      <c r="H129" s="198">
        <v>0</v>
      </c>
      <c r="I129" s="198">
        <v>0</v>
      </c>
      <c r="J129" s="198">
        <v>0</v>
      </c>
      <c r="K129" s="198">
        <v>1</v>
      </c>
      <c r="L129" s="198">
        <v>0</v>
      </c>
      <c r="M129" s="214">
        <f t="shared" si="15"/>
        <v>55</v>
      </c>
      <c r="N129" s="215"/>
      <c r="O129" s="41"/>
    </row>
    <row r="130" spans="2:15" s="38" customFormat="1" ht="30" customHeight="1">
      <c r="B130" s="301"/>
      <c r="C130" s="146" t="s">
        <v>47</v>
      </c>
      <c r="D130" s="203">
        <f>+SUM(D127,D118,D115)</f>
        <v>1.789732839997342</v>
      </c>
      <c r="E130" s="203">
        <f aca="true" t="shared" si="25" ref="E130:L130">+SUM(E127,E118,E115)</f>
        <v>0</v>
      </c>
      <c r="F130" s="203">
        <f t="shared" si="25"/>
        <v>0</v>
      </c>
      <c r="G130" s="203">
        <f t="shared" si="25"/>
        <v>588.2168421199444</v>
      </c>
      <c r="H130" s="203">
        <f t="shared" si="25"/>
        <v>3.5668070604589235</v>
      </c>
      <c r="I130" s="203">
        <f t="shared" si="25"/>
        <v>0</v>
      </c>
      <c r="J130" s="203">
        <f t="shared" si="25"/>
        <v>0</v>
      </c>
      <c r="K130" s="203">
        <f t="shared" si="25"/>
        <v>156.88246329044892</v>
      </c>
      <c r="L130" s="203">
        <f t="shared" si="25"/>
        <v>1</v>
      </c>
      <c r="M130" s="201">
        <f t="shared" si="15"/>
        <v>751.4558453108496</v>
      </c>
      <c r="N130" s="216"/>
      <c r="O130" s="71"/>
    </row>
    <row r="131" spans="2:15" s="65" customFormat="1" ht="16.5" customHeight="1">
      <c r="B131" s="194"/>
      <c r="C131" s="195" t="s">
        <v>229</v>
      </c>
      <c r="D131" s="204">
        <v>0</v>
      </c>
      <c r="E131" s="204">
        <v>0</v>
      </c>
      <c r="F131" s="204">
        <v>0</v>
      </c>
      <c r="G131" s="204">
        <v>0</v>
      </c>
      <c r="H131" s="204">
        <v>0</v>
      </c>
      <c r="I131" s="204">
        <v>0</v>
      </c>
      <c r="J131" s="204">
        <v>0</v>
      </c>
      <c r="K131" s="204">
        <v>0</v>
      </c>
      <c r="L131" s="204">
        <v>0</v>
      </c>
      <c r="M131" s="218">
        <f t="shared" si="15"/>
        <v>0</v>
      </c>
      <c r="N131" s="217"/>
      <c r="O131" s="63"/>
    </row>
    <row r="132" spans="2:15" s="65" customFormat="1" ht="16.5" customHeight="1">
      <c r="B132" s="196"/>
      <c r="C132" s="197" t="s">
        <v>230</v>
      </c>
      <c r="D132" s="206">
        <v>1.789732839997342</v>
      </c>
      <c r="E132" s="206">
        <v>0</v>
      </c>
      <c r="F132" s="206">
        <v>0</v>
      </c>
      <c r="G132" s="206">
        <v>59.95613909479607</v>
      </c>
      <c r="H132" s="206">
        <v>1.9263540604589235</v>
      </c>
      <c r="I132" s="206">
        <v>0</v>
      </c>
      <c r="J132" s="206">
        <v>0</v>
      </c>
      <c r="K132" s="206">
        <v>97.93426903044892</v>
      </c>
      <c r="L132" s="206">
        <v>0</v>
      </c>
      <c r="M132" s="218">
        <f t="shared" si="15"/>
        <v>161.60649502570126</v>
      </c>
      <c r="N132" s="217"/>
      <c r="O132" s="63"/>
    </row>
    <row r="133" spans="2:15" s="38" customFormat="1" ht="30" customHeight="1">
      <c r="B133" s="302"/>
      <c r="C133" s="148" t="s">
        <v>19</v>
      </c>
      <c r="D133" s="211">
        <f aca="true" t="shared" si="26" ref="D133:L133">+D130+D111</f>
        <v>3.579465679994684</v>
      </c>
      <c r="E133" s="211">
        <f t="shared" si="26"/>
        <v>0</v>
      </c>
      <c r="F133" s="211">
        <f t="shared" si="26"/>
        <v>0</v>
      </c>
      <c r="G133" s="211">
        <f t="shared" si="26"/>
        <v>1089.1530842398888</v>
      </c>
      <c r="H133" s="211">
        <f t="shared" si="26"/>
        <v>6.191651120917847</v>
      </c>
      <c r="I133" s="211">
        <f t="shared" si="26"/>
        <v>0</v>
      </c>
      <c r="J133" s="211">
        <f t="shared" si="26"/>
        <v>0</v>
      </c>
      <c r="K133" s="211">
        <f t="shared" si="26"/>
        <v>270.69065858089783</v>
      </c>
      <c r="L133" s="211">
        <f t="shared" si="26"/>
        <v>1</v>
      </c>
      <c r="M133" s="222">
        <f t="shared" si="15"/>
        <v>1370.6148596216992</v>
      </c>
      <c r="N133" s="221"/>
      <c r="O133" s="47"/>
    </row>
    <row r="134" spans="2:15" s="38" customFormat="1" ht="30" customHeight="1">
      <c r="B134" s="302"/>
      <c r="C134" s="148" t="s">
        <v>20</v>
      </c>
      <c r="D134" s="211">
        <f aca="true" t="shared" si="27" ref="D134:L134">+D25+D44+D68+D91+D133</f>
        <v>17.025737983490643</v>
      </c>
      <c r="E134" s="211">
        <f t="shared" si="27"/>
        <v>11.187180213996754</v>
      </c>
      <c r="F134" s="211">
        <f t="shared" si="27"/>
        <v>34.988458042849715</v>
      </c>
      <c r="G134" s="211">
        <f t="shared" si="27"/>
        <v>18342.992485878385</v>
      </c>
      <c r="H134" s="211">
        <f t="shared" si="27"/>
        <v>178.85752400269763</v>
      </c>
      <c r="I134" s="211">
        <f t="shared" si="27"/>
        <v>126.3747586581899</v>
      </c>
      <c r="J134" s="211">
        <f t="shared" si="27"/>
        <v>8.197721079974265</v>
      </c>
      <c r="K134" s="211">
        <f t="shared" si="27"/>
        <v>36579.46658781844</v>
      </c>
      <c r="L134" s="211">
        <f t="shared" si="27"/>
        <v>438.4859975420673</v>
      </c>
      <c r="M134" s="222">
        <f t="shared" si="15"/>
        <v>55737.57645122009</v>
      </c>
      <c r="N134" s="221"/>
      <c r="O134" s="47"/>
    </row>
    <row r="135" spans="2:15" s="65" customFormat="1" ht="16.5" customHeight="1">
      <c r="B135" s="194"/>
      <c r="C135" s="195" t="s">
        <v>229</v>
      </c>
      <c r="D135" s="204">
        <f aca="true" t="shared" si="28" ref="D135:L135">+D26+D45+D69+D92+D112+D131</f>
        <v>0</v>
      </c>
      <c r="E135" s="204">
        <f t="shared" si="28"/>
        <v>0</v>
      </c>
      <c r="F135" s="204">
        <f t="shared" si="28"/>
        <v>0</v>
      </c>
      <c r="G135" s="204">
        <f t="shared" si="28"/>
        <v>450</v>
      </c>
      <c r="H135" s="204">
        <f t="shared" si="28"/>
        <v>4</v>
      </c>
      <c r="I135" s="204">
        <f t="shared" si="28"/>
        <v>0</v>
      </c>
      <c r="J135" s="204">
        <f t="shared" si="28"/>
        <v>0</v>
      </c>
      <c r="K135" s="204">
        <f t="shared" si="28"/>
        <v>222</v>
      </c>
      <c r="L135" s="204">
        <f t="shared" si="28"/>
        <v>0</v>
      </c>
      <c r="M135" s="218">
        <f t="shared" si="15"/>
        <v>676</v>
      </c>
      <c r="N135" s="217"/>
      <c r="O135" s="63"/>
    </row>
    <row r="136" spans="2:15" s="65" customFormat="1" ht="16.5" customHeight="1">
      <c r="B136" s="194"/>
      <c r="C136" s="195" t="s">
        <v>230</v>
      </c>
      <c r="D136" s="204">
        <f aca="true" t="shared" si="29" ref="D136:L136">+D27+D46+D70+D93+D113+D132</f>
        <v>3.039573654706203</v>
      </c>
      <c r="E136" s="204">
        <f t="shared" si="29"/>
        <v>2.3550240759535868</v>
      </c>
      <c r="F136" s="204">
        <f t="shared" si="29"/>
        <v>7.676747959451475</v>
      </c>
      <c r="G136" s="204">
        <f t="shared" si="29"/>
        <v>1296.1713815996384</v>
      </c>
      <c r="H136" s="204">
        <f t="shared" si="29"/>
        <v>16.889176952239517</v>
      </c>
      <c r="I136" s="204">
        <f t="shared" si="29"/>
        <v>0.507101896742616</v>
      </c>
      <c r="J136" s="204">
        <f t="shared" si="29"/>
        <v>0.6608934951476793</v>
      </c>
      <c r="K136" s="204">
        <f t="shared" si="29"/>
        <v>297.662732751632</v>
      </c>
      <c r="L136" s="204">
        <f t="shared" si="29"/>
        <v>22.55805279356499</v>
      </c>
      <c r="M136" s="218">
        <f>+SUM(D136:L136)</f>
        <v>1647.5206851790763</v>
      </c>
      <c r="N136" s="217"/>
      <c r="O136" s="63"/>
    </row>
    <row r="137" spans="2:15" s="138" customFormat="1" ht="9.75" customHeight="1">
      <c r="B137" s="305"/>
      <c r="C137" s="306"/>
      <c r="D137" s="223"/>
      <c r="E137" s="223"/>
      <c r="F137" s="223"/>
      <c r="G137" s="223"/>
      <c r="H137" s="223"/>
      <c r="I137" s="223"/>
      <c r="J137" s="223"/>
      <c r="K137" s="223"/>
      <c r="L137" s="223"/>
      <c r="M137" s="224"/>
      <c r="N137" s="225"/>
      <c r="O137" s="143"/>
    </row>
    <row r="138" spans="2:14" s="50" customFormat="1" ht="122.25" customHeight="1">
      <c r="B138" s="53"/>
      <c r="C138" s="412" t="s">
        <v>303</v>
      </c>
      <c r="D138" s="412"/>
      <c r="E138" s="412"/>
      <c r="F138" s="412"/>
      <c r="G138" s="412"/>
      <c r="H138" s="412"/>
      <c r="I138" s="412"/>
      <c r="J138" s="412"/>
      <c r="K138" s="412"/>
      <c r="L138" s="412"/>
      <c r="M138" s="412"/>
      <c r="N138" s="54"/>
    </row>
    <row r="139" ht="12"/>
  </sheetData>
  <sheetProtection/>
  <mergeCells count="7">
    <mergeCell ref="C2:M2"/>
    <mergeCell ref="C4:M4"/>
    <mergeCell ref="C138:M138"/>
    <mergeCell ref="C5:M5"/>
    <mergeCell ref="C3:M3"/>
    <mergeCell ref="D7:M7"/>
    <mergeCell ref="D6:M6"/>
  </mergeCells>
  <conditionalFormatting sqref="D9:M137">
    <cfRule type="expression" priority="1" dxfId="0" stopIfTrue="1">
      <formula>AND(D9&lt;&gt;"",OR(D9&lt;0,NOT(ISNUMBER(D9))))</formula>
    </cfRule>
  </conditionalFormatting>
  <conditionalFormatting sqref="D6:M6">
    <cfRule type="expression" priority="2" dxfId="59" stopIfTrue="1">
      <formula>COUNTA(D10:M136)&lt;&gt;COUNTIF(D10:M136,"&gt;=0")</formula>
    </cfRule>
  </conditionalFormatting>
  <printOptions/>
  <pageMargins left="0.7480314960629921" right="0.7480314960629921" top="0.984251968503937" bottom="0.984251968503937" header="0.5118110236220472" footer="0.5118110236220472"/>
  <pageSetup horizontalDpi="600" verticalDpi="600" orientation="portrait" paperSize="8" scale="60" r:id="rId1"/>
  <headerFooter alignWithMargins="0">
    <oddFooter>&amp;R2016 Triennial Central Bank Survey</oddFooter>
  </headerFooter>
  <rowBreaks count="1" manualBreakCount="1">
    <brk id="74" min="1" max="13" man="1"/>
  </rowBreaks>
</worksheet>
</file>

<file path=xl/worksheets/sheet4.xml><?xml version="1.0" encoding="utf-8"?>
<worksheet xmlns="http://schemas.openxmlformats.org/spreadsheetml/2006/main" xmlns:r="http://schemas.openxmlformats.org/officeDocument/2006/relationships">
  <sheetPr codeName="Sheet11">
    <outlinePr summaryBelow="0" summaryRight="0"/>
  </sheetPr>
  <dimension ref="B1:AB138"/>
  <sheetViews>
    <sheetView showGridLines="0" zoomScaleSheetLayoutView="70" workbookViewId="0" topLeftCell="A1">
      <pane xSplit="3" ySplit="8" topLeftCell="D121" activePane="bottomRight" state="frozen"/>
      <selection pane="topLeft" activeCell="A1" sqref="A1"/>
      <selection pane="topRight" activeCell="D1" sqref="D1"/>
      <selection pane="bottomLeft" activeCell="A9" sqref="A9"/>
      <selection pane="bottomRight" activeCell="AC1" sqref="AC1:IV16384"/>
    </sheetView>
  </sheetViews>
  <sheetFormatPr defaultColWidth="0" defaultRowHeight="12" zeroHeight="1"/>
  <cols>
    <col min="1" max="2" width="1.75390625" style="49" customWidth="1"/>
    <col min="3" max="3" width="50.75390625" style="49" customWidth="1"/>
    <col min="4" max="11" width="7.75390625" style="49" customWidth="1"/>
    <col min="12" max="12" width="7.75390625" style="0" customWidth="1"/>
    <col min="13" max="24" width="7.75390625" style="52" customWidth="1"/>
    <col min="25" max="25" width="8.875" style="49" customWidth="1"/>
    <col min="26" max="26" width="8.875" style="52" customWidth="1"/>
    <col min="27" max="27" width="1.75390625" style="113" customWidth="1"/>
    <col min="28" max="28" width="1.75390625" style="49" customWidth="1"/>
    <col min="29" max="16384" width="0" style="49" hidden="1" customWidth="1"/>
  </cols>
  <sheetData>
    <row r="1" spans="2:28" s="24" customFormat="1" ht="19.5" customHeight="1">
      <c r="B1" s="20" t="s">
        <v>13</v>
      </c>
      <c r="C1" s="21"/>
      <c r="D1" s="22"/>
      <c r="E1" s="22"/>
      <c r="F1" s="22"/>
      <c r="G1" s="22"/>
      <c r="H1" s="22"/>
      <c r="I1" s="22"/>
      <c r="J1" s="22"/>
      <c r="K1" s="22"/>
      <c r="M1" s="28"/>
      <c r="N1" s="28"/>
      <c r="O1" s="28"/>
      <c r="P1" s="28"/>
      <c r="Q1" s="28"/>
      <c r="R1" s="28"/>
      <c r="S1" s="28"/>
      <c r="T1" s="28"/>
      <c r="U1" s="28"/>
      <c r="V1" s="28"/>
      <c r="W1" s="28"/>
      <c r="X1" s="28"/>
      <c r="Y1" s="22"/>
      <c r="Z1" s="166"/>
      <c r="AA1" s="111"/>
      <c r="AB1" s="22"/>
    </row>
    <row r="2" spans="2:28" s="24" customFormat="1" ht="19.5" customHeight="1">
      <c r="B2" s="25"/>
      <c r="C2" s="407" t="s">
        <v>60</v>
      </c>
      <c r="D2" s="407"/>
      <c r="E2" s="407"/>
      <c r="F2" s="407"/>
      <c r="G2" s="407"/>
      <c r="H2" s="407"/>
      <c r="I2" s="407"/>
      <c r="J2" s="407"/>
      <c r="K2" s="407"/>
      <c r="L2" s="407"/>
      <c r="M2" s="407"/>
      <c r="N2" s="407"/>
      <c r="O2" s="407"/>
      <c r="P2" s="407"/>
      <c r="Q2" s="407"/>
      <c r="R2" s="407"/>
      <c r="S2" s="407"/>
      <c r="T2" s="407"/>
      <c r="U2" s="407"/>
      <c r="V2" s="407"/>
      <c r="W2" s="407"/>
      <c r="X2" s="407"/>
      <c r="Y2" s="407"/>
      <c r="Z2" s="407"/>
      <c r="AA2" s="111"/>
      <c r="AB2" s="17"/>
    </row>
    <row r="3" spans="3:28" s="24" customFormat="1" ht="19.5" customHeight="1">
      <c r="C3" s="407" t="s">
        <v>55</v>
      </c>
      <c r="D3" s="407"/>
      <c r="E3" s="407"/>
      <c r="F3" s="407"/>
      <c r="G3" s="407"/>
      <c r="H3" s="407"/>
      <c r="I3" s="407"/>
      <c r="J3" s="407"/>
      <c r="K3" s="407"/>
      <c r="L3" s="407"/>
      <c r="M3" s="407"/>
      <c r="N3" s="407"/>
      <c r="O3" s="407"/>
      <c r="P3" s="407"/>
      <c r="Q3" s="407"/>
      <c r="R3" s="407"/>
      <c r="S3" s="407"/>
      <c r="T3" s="407"/>
      <c r="U3" s="407"/>
      <c r="V3" s="407"/>
      <c r="W3" s="407"/>
      <c r="X3" s="407"/>
      <c r="Y3" s="407"/>
      <c r="Z3" s="407"/>
      <c r="AA3" s="111"/>
      <c r="AB3" s="17"/>
    </row>
    <row r="4" spans="3:28" s="24" customFormat="1" ht="19.5" customHeight="1">
      <c r="C4" s="407" t="s">
        <v>281</v>
      </c>
      <c r="D4" s="407"/>
      <c r="E4" s="407"/>
      <c r="F4" s="407"/>
      <c r="G4" s="407"/>
      <c r="H4" s="407"/>
      <c r="I4" s="407"/>
      <c r="J4" s="407"/>
      <c r="K4" s="407"/>
      <c r="L4" s="407"/>
      <c r="M4" s="407"/>
      <c r="N4" s="407"/>
      <c r="O4" s="407"/>
      <c r="P4" s="407"/>
      <c r="Q4" s="407"/>
      <c r="R4" s="407"/>
      <c r="S4" s="407"/>
      <c r="T4" s="407"/>
      <c r="U4" s="407"/>
      <c r="V4" s="407"/>
      <c r="W4" s="407"/>
      <c r="X4" s="407"/>
      <c r="Y4" s="407"/>
      <c r="Z4" s="407"/>
      <c r="AA4" s="111"/>
      <c r="AB4" s="27"/>
    </row>
    <row r="5" spans="3:28" s="24" customFormat="1" ht="19.5" customHeight="1">
      <c r="C5" s="407" t="s">
        <v>272</v>
      </c>
      <c r="D5" s="407"/>
      <c r="E5" s="407"/>
      <c r="F5" s="407"/>
      <c r="G5" s="407"/>
      <c r="H5" s="407"/>
      <c r="I5" s="407"/>
      <c r="J5" s="407"/>
      <c r="K5" s="407"/>
      <c r="L5" s="407"/>
      <c r="M5" s="407"/>
      <c r="N5" s="407"/>
      <c r="O5" s="407"/>
      <c r="P5" s="407"/>
      <c r="Q5" s="407"/>
      <c r="R5" s="407"/>
      <c r="S5" s="407"/>
      <c r="T5" s="407"/>
      <c r="U5" s="407"/>
      <c r="V5" s="407"/>
      <c r="W5" s="407"/>
      <c r="X5" s="407"/>
      <c r="Y5" s="407"/>
      <c r="Z5" s="407"/>
      <c r="AA5" s="112"/>
      <c r="AB5" s="26"/>
    </row>
    <row r="6" spans="4:28" s="24" customFormat="1" ht="39.75" customHeight="1">
      <c r="D6" s="417" t="s">
        <v>191</v>
      </c>
      <c r="E6" s="417"/>
      <c r="F6" s="417"/>
      <c r="G6" s="417"/>
      <c r="H6" s="417"/>
      <c r="I6" s="417"/>
      <c r="J6" s="417"/>
      <c r="K6" s="417"/>
      <c r="L6" s="417"/>
      <c r="M6" s="417"/>
      <c r="N6" s="417"/>
      <c r="O6" s="417"/>
      <c r="P6" s="417"/>
      <c r="Q6" s="417"/>
      <c r="R6" s="417"/>
      <c r="S6" s="417"/>
      <c r="T6" s="417"/>
      <c r="U6" s="417"/>
      <c r="V6" s="417"/>
      <c r="W6" s="417"/>
      <c r="X6" s="417"/>
      <c r="Y6" s="417"/>
      <c r="Z6" s="417"/>
      <c r="AA6" s="417"/>
      <c r="AB6" s="22"/>
    </row>
    <row r="7" spans="2:28" s="34" customFormat="1" ht="27.75" customHeight="1">
      <c r="B7" s="30"/>
      <c r="C7" s="31" t="s">
        <v>0</v>
      </c>
      <c r="D7" s="413" t="s">
        <v>14</v>
      </c>
      <c r="E7" s="414"/>
      <c r="F7" s="414"/>
      <c r="G7" s="414"/>
      <c r="H7" s="414"/>
      <c r="I7" s="414"/>
      <c r="J7" s="414"/>
      <c r="K7" s="414"/>
      <c r="L7" s="414"/>
      <c r="M7" s="414"/>
      <c r="N7" s="414"/>
      <c r="O7" s="414"/>
      <c r="P7" s="414"/>
      <c r="Q7" s="414"/>
      <c r="R7" s="414"/>
      <c r="S7" s="414"/>
      <c r="T7" s="414"/>
      <c r="U7" s="414"/>
      <c r="V7" s="414"/>
      <c r="W7" s="414"/>
      <c r="X7" s="414"/>
      <c r="Y7" s="414"/>
      <c r="Z7" s="414"/>
      <c r="AA7" s="108"/>
      <c r="AB7" s="32"/>
    </row>
    <row r="8" spans="2:28" s="34" customFormat="1" ht="27.75" customHeight="1">
      <c r="B8" s="61"/>
      <c r="C8" s="62"/>
      <c r="D8" s="124" t="s">
        <v>7</v>
      </c>
      <c r="E8" s="124" t="s">
        <v>26</v>
      </c>
      <c r="F8" s="124" t="s">
        <v>6</v>
      </c>
      <c r="G8" s="124" t="s">
        <v>5</v>
      </c>
      <c r="H8" s="124" t="s">
        <v>38</v>
      </c>
      <c r="I8" s="124" t="s">
        <v>22</v>
      </c>
      <c r="J8" s="124" t="s">
        <v>4</v>
      </c>
      <c r="K8" s="124" t="s">
        <v>28</v>
      </c>
      <c r="L8" s="126" t="s">
        <v>40</v>
      </c>
      <c r="M8" s="124" t="s">
        <v>3</v>
      </c>
      <c r="N8" s="124" t="s">
        <v>30</v>
      </c>
      <c r="O8" s="310" t="s">
        <v>31</v>
      </c>
      <c r="P8" s="310" t="s">
        <v>42</v>
      </c>
      <c r="Q8" s="310" t="s">
        <v>41</v>
      </c>
      <c r="R8" s="310" t="s">
        <v>33</v>
      </c>
      <c r="S8" s="310" t="s">
        <v>34</v>
      </c>
      <c r="T8" s="310" t="s">
        <v>25</v>
      </c>
      <c r="U8" s="310" t="s">
        <v>43</v>
      </c>
      <c r="V8" s="310" t="s">
        <v>269</v>
      </c>
      <c r="W8" s="310" t="s">
        <v>36</v>
      </c>
      <c r="X8" s="124" t="s">
        <v>37</v>
      </c>
      <c r="Y8" s="125" t="s">
        <v>67</v>
      </c>
      <c r="Z8" s="116" t="s">
        <v>8</v>
      </c>
      <c r="AA8" s="108"/>
      <c r="AB8" s="35"/>
    </row>
    <row r="9" spans="2:28" s="38" customFormat="1" ht="30" customHeight="1">
      <c r="B9" s="294"/>
      <c r="C9" s="295" t="s">
        <v>56</v>
      </c>
      <c r="D9" s="198"/>
      <c r="E9" s="198"/>
      <c r="F9" s="198"/>
      <c r="G9" s="198"/>
      <c r="H9" s="198"/>
      <c r="I9" s="198"/>
      <c r="J9" s="198"/>
      <c r="K9" s="198"/>
      <c r="L9" s="199"/>
      <c r="M9" s="199"/>
      <c r="N9" s="199"/>
      <c r="O9" s="199"/>
      <c r="P9" s="199"/>
      <c r="Q9" s="199"/>
      <c r="R9" s="199"/>
      <c r="S9" s="199"/>
      <c r="T9" s="199"/>
      <c r="U9" s="199"/>
      <c r="V9" s="199"/>
      <c r="W9" s="199"/>
      <c r="X9" s="199"/>
      <c r="Y9" s="199"/>
      <c r="Z9" s="200"/>
      <c r="AA9" s="226"/>
      <c r="AB9" s="37"/>
    </row>
    <row r="10" spans="2:28" s="34" customFormat="1" ht="16.5" customHeight="1">
      <c r="B10" s="296"/>
      <c r="C10" s="145" t="s">
        <v>10</v>
      </c>
      <c r="D10" s="198">
        <f>D11+D12</f>
        <v>2</v>
      </c>
      <c r="E10" s="198">
        <f aca="true" t="shared" si="0" ref="E10:Y10">E11+E12</f>
        <v>0</v>
      </c>
      <c r="F10" s="198">
        <f t="shared" si="0"/>
        <v>3.1852545971317747</v>
      </c>
      <c r="G10" s="198">
        <f t="shared" si="0"/>
        <v>1</v>
      </c>
      <c r="H10" s="198">
        <f t="shared" si="0"/>
        <v>0.21370097135128</v>
      </c>
      <c r="I10" s="198">
        <f t="shared" si="0"/>
        <v>704.6399674703191</v>
      </c>
      <c r="J10" s="198">
        <f t="shared" si="0"/>
        <v>17.043117490281197</v>
      </c>
      <c r="K10" s="198">
        <f t="shared" si="0"/>
        <v>0</v>
      </c>
      <c r="L10" s="198">
        <f t="shared" si="0"/>
        <v>0</v>
      </c>
      <c r="M10" s="198">
        <f t="shared" si="0"/>
        <v>8.18028721988418</v>
      </c>
      <c r="N10" s="198">
        <f t="shared" si="0"/>
        <v>0</v>
      </c>
      <c r="O10" s="198">
        <f t="shared" si="0"/>
        <v>0</v>
      </c>
      <c r="P10" s="198">
        <f t="shared" si="0"/>
        <v>0.1</v>
      </c>
      <c r="Q10" s="198">
        <f t="shared" si="0"/>
        <v>0</v>
      </c>
      <c r="R10" s="198">
        <f t="shared" si="0"/>
        <v>38.5996</v>
      </c>
      <c r="S10" s="198">
        <f t="shared" si="0"/>
        <v>3.83023792171951</v>
      </c>
      <c r="T10" s="198">
        <f t="shared" si="0"/>
        <v>0.035</v>
      </c>
      <c r="U10" s="198">
        <f t="shared" si="0"/>
        <v>0</v>
      </c>
      <c r="V10" s="198">
        <f t="shared" si="0"/>
        <v>3</v>
      </c>
      <c r="W10" s="198">
        <f t="shared" si="0"/>
        <v>0</v>
      </c>
      <c r="X10" s="198">
        <f t="shared" si="0"/>
        <v>0</v>
      </c>
      <c r="Y10" s="198">
        <f t="shared" si="0"/>
        <v>65.16659999999999</v>
      </c>
      <c r="Z10" s="201">
        <f>SUM(D10:Y10)</f>
        <v>846.9937656706871</v>
      </c>
      <c r="AA10" s="227"/>
      <c r="AB10" s="33"/>
    </row>
    <row r="11" spans="2:28" s="34" customFormat="1" ht="16.5" customHeight="1">
      <c r="B11" s="297"/>
      <c r="C11" s="147" t="s">
        <v>58</v>
      </c>
      <c r="D11" s="198">
        <v>0</v>
      </c>
      <c r="E11" s="198">
        <v>0</v>
      </c>
      <c r="F11" s="198">
        <v>0</v>
      </c>
      <c r="G11" s="198">
        <v>0</v>
      </c>
      <c r="H11" s="198">
        <v>0</v>
      </c>
      <c r="I11" s="198">
        <v>24.305327</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201">
        <f aca="true" t="shared" si="1" ref="Z11:Z25">SUM(D11:Y11)</f>
        <v>24.305327</v>
      </c>
      <c r="AA11" s="227"/>
      <c r="AB11" s="33"/>
    </row>
    <row r="12" spans="2:28" s="34" customFormat="1" ht="16.5" customHeight="1">
      <c r="B12" s="297"/>
      <c r="C12" s="147" t="s">
        <v>59</v>
      </c>
      <c r="D12" s="198">
        <v>2</v>
      </c>
      <c r="E12" s="198">
        <v>0</v>
      </c>
      <c r="F12" s="198">
        <v>3.1852545971317747</v>
      </c>
      <c r="G12" s="198">
        <v>1</v>
      </c>
      <c r="H12" s="198">
        <v>0.21370097135128</v>
      </c>
      <c r="I12" s="198">
        <v>680.3346404703191</v>
      </c>
      <c r="J12" s="198">
        <v>17.043117490281197</v>
      </c>
      <c r="K12" s="198">
        <v>0</v>
      </c>
      <c r="L12" s="198">
        <v>0</v>
      </c>
      <c r="M12" s="198">
        <v>8.18028721988418</v>
      </c>
      <c r="N12" s="198">
        <v>0</v>
      </c>
      <c r="O12" s="198">
        <v>0</v>
      </c>
      <c r="P12" s="198">
        <v>0.1</v>
      </c>
      <c r="Q12" s="198">
        <v>0</v>
      </c>
      <c r="R12" s="198">
        <v>38.5996</v>
      </c>
      <c r="S12" s="198">
        <v>3.83023792171951</v>
      </c>
      <c r="T12" s="198">
        <v>0.035</v>
      </c>
      <c r="U12" s="198">
        <v>0</v>
      </c>
      <c r="V12" s="198">
        <v>3</v>
      </c>
      <c r="W12" s="198">
        <v>0</v>
      </c>
      <c r="X12" s="198">
        <v>0</v>
      </c>
      <c r="Y12" s="198">
        <v>65.16659999999999</v>
      </c>
      <c r="Z12" s="201">
        <f t="shared" si="1"/>
        <v>822.6884386706871</v>
      </c>
      <c r="AA12" s="227"/>
      <c r="AB12" s="33"/>
    </row>
    <row r="13" spans="2:28" s="34" customFormat="1" ht="30" customHeight="1">
      <c r="B13" s="296"/>
      <c r="C13" s="145" t="s">
        <v>11</v>
      </c>
      <c r="D13" s="198">
        <f>D14+D15</f>
        <v>0.33</v>
      </c>
      <c r="E13" s="198">
        <f aca="true" t="shared" si="2" ref="E13:Y13">E14+E15</f>
        <v>0</v>
      </c>
      <c r="F13" s="198">
        <f t="shared" si="2"/>
        <v>0.08</v>
      </c>
      <c r="G13" s="198">
        <f t="shared" si="2"/>
        <v>0.95094113693572</v>
      </c>
      <c r="H13" s="198">
        <f t="shared" si="2"/>
        <v>0</v>
      </c>
      <c r="I13" s="198">
        <f t="shared" si="2"/>
        <v>1075.025074849619</v>
      </c>
      <c r="J13" s="198">
        <f t="shared" si="2"/>
        <v>587.66940385</v>
      </c>
      <c r="K13" s="198">
        <f t="shared" si="2"/>
        <v>0</v>
      </c>
      <c r="L13" s="198">
        <f t="shared" si="2"/>
        <v>0</v>
      </c>
      <c r="M13" s="198">
        <f t="shared" si="2"/>
        <v>134.61</v>
      </c>
      <c r="N13" s="198">
        <f t="shared" si="2"/>
        <v>0</v>
      </c>
      <c r="O13" s="198">
        <f t="shared" si="2"/>
        <v>0</v>
      </c>
      <c r="P13" s="198">
        <f t="shared" si="2"/>
        <v>0.009</v>
      </c>
      <c r="Q13" s="198">
        <f t="shared" si="2"/>
        <v>0</v>
      </c>
      <c r="R13" s="198">
        <f t="shared" si="2"/>
        <v>3.92</v>
      </c>
      <c r="S13" s="198">
        <f t="shared" si="2"/>
        <v>30.25</v>
      </c>
      <c r="T13" s="198">
        <f t="shared" si="2"/>
        <v>0</v>
      </c>
      <c r="U13" s="198">
        <f t="shared" si="2"/>
        <v>0</v>
      </c>
      <c r="V13" s="198">
        <f t="shared" si="2"/>
        <v>44.46</v>
      </c>
      <c r="W13" s="198">
        <f t="shared" si="2"/>
        <v>0</v>
      </c>
      <c r="X13" s="198">
        <f t="shared" si="2"/>
        <v>0</v>
      </c>
      <c r="Y13" s="198">
        <f t="shared" si="2"/>
        <v>28.389999999999514</v>
      </c>
      <c r="Z13" s="201">
        <f t="shared" si="1"/>
        <v>1905.694419836554</v>
      </c>
      <c r="AA13" s="227"/>
      <c r="AB13" s="33"/>
    </row>
    <row r="14" spans="2:28" s="34" customFormat="1" ht="16.5" customHeight="1">
      <c r="B14" s="296"/>
      <c r="C14" s="147" t="s">
        <v>58</v>
      </c>
      <c r="D14" s="198">
        <v>0</v>
      </c>
      <c r="E14" s="198">
        <v>0</v>
      </c>
      <c r="F14" s="198">
        <v>0</v>
      </c>
      <c r="G14" s="198">
        <v>0.060941136935719994</v>
      </c>
      <c r="H14" s="198">
        <v>0</v>
      </c>
      <c r="I14" s="198">
        <v>0.7850748496189998</v>
      </c>
      <c r="J14" s="198">
        <v>0.01940385</v>
      </c>
      <c r="K14" s="198">
        <v>0</v>
      </c>
      <c r="L14" s="198">
        <v>0</v>
      </c>
      <c r="M14" s="198">
        <v>0</v>
      </c>
      <c r="N14" s="198">
        <v>0</v>
      </c>
      <c r="O14" s="198">
        <v>0</v>
      </c>
      <c r="P14" s="198">
        <v>0.009</v>
      </c>
      <c r="Q14" s="198">
        <v>0</v>
      </c>
      <c r="R14" s="198">
        <v>0</v>
      </c>
      <c r="S14" s="198">
        <v>0</v>
      </c>
      <c r="T14" s="198">
        <v>0</v>
      </c>
      <c r="U14" s="198">
        <v>0</v>
      </c>
      <c r="V14" s="198">
        <v>0</v>
      </c>
      <c r="W14" s="198">
        <v>0</v>
      </c>
      <c r="X14" s="198">
        <v>0</v>
      </c>
      <c r="Y14" s="198">
        <v>0</v>
      </c>
      <c r="Z14" s="201">
        <f t="shared" si="1"/>
        <v>0.8744198365547198</v>
      </c>
      <c r="AA14" s="227"/>
      <c r="AB14" s="33"/>
    </row>
    <row r="15" spans="2:28" s="34" customFormat="1" ht="16.5" customHeight="1">
      <c r="B15" s="296"/>
      <c r="C15" s="147" t="s">
        <v>59</v>
      </c>
      <c r="D15" s="198">
        <v>0.33</v>
      </c>
      <c r="E15" s="198">
        <v>0</v>
      </c>
      <c r="F15" s="198">
        <v>0.08</v>
      </c>
      <c r="G15" s="198">
        <v>0.89</v>
      </c>
      <c r="H15" s="198">
        <v>0</v>
      </c>
      <c r="I15" s="198">
        <v>1074.24</v>
      </c>
      <c r="J15" s="198">
        <v>587.65</v>
      </c>
      <c r="K15" s="198">
        <v>0</v>
      </c>
      <c r="L15" s="198">
        <v>0</v>
      </c>
      <c r="M15" s="198">
        <v>134.61</v>
      </c>
      <c r="N15" s="198">
        <v>0</v>
      </c>
      <c r="O15" s="198">
        <v>0</v>
      </c>
      <c r="P15" s="198">
        <v>0</v>
      </c>
      <c r="Q15" s="198">
        <v>0</v>
      </c>
      <c r="R15" s="198">
        <v>3.92</v>
      </c>
      <c r="S15" s="198">
        <v>30.25</v>
      </c>
      <c r="T15" s="198">
        <v>0</v>
      </c>
      <c r="U15" s="198">
        <v>0</v>
      </c>
      <c r="V15" s="198">
        <v>44.46</v>
      </c>
      <c r="W15" s="198">
        <v>0</v>
      </c>
      <c r="X15" s="198">
        <v>0</v>
      </c>
      <c r="Y15" s="198">
        <v>28.389999999999514</v>
      </c>
      <c r="Z15" s="201">
        <f t="shared" si="1"/>
        <v>1904.8199999999997</v>
      </c>
      <c r="AA15" s="227"/>
      <c r="AB15" s="33"/>
    </row>
    <row r="16" spans="2:28" s="38" customFormat="1" ht="30" customHeight="1">
      <c r="B16" s="298"/>
      <c r="C16" s="299" t="s">
        <v>180</v>
      </c>
      <c r="D16" s="202">
        <v>0</v>
      </c>
      <c r="E16" s="202">
        <v>0</v>
      </c>
      <c r="F16" s="202">
        <v>0</v>
      </c>
      <c r="G16" s="202">
        <v>0</v>
      </c>
      <c r="H16" s="202">
        <v>0</v>
      </c>
      <c r="I16" s="202">
        <v>0.015867</v>
      </c>
      <c r="J16" s="202">
        <v>0</v>
      </c>
      <c r="K16" s="202">
        <v>0</v>
      </c>
      <c r="L16" s="202">
        <v>0</v>
      </c>
      <c r="M16" s="202">
        <v>0</v>
      </c>
      <c r="N16" s="202">
        <v>0</v>
      </c>
      <c r="O16" s="202">
        <v>0</v>
      </c>
      <c r="P16" s="202">
        <v>0</v>
      </c>
      <c r="Q16" s="202">
        <v>0</v>
      </c>
      <c r="R16" s="202">
        <v>1</v>
      </c>
      <c r="S16" s="202">
        <v>0</v>
      </c>
      <c r="T16" s="202">
        <v>0</v>
      </c>
      <c r="U16" s="202">
        <v>0</v>
      </c>
      <c r="V16" s="202">
        <v>0</v>
      </c>
      <c r="W16" s="202">
        <v>0</v>
      </c>
      <c r="X16" s="202">
        <v>0</v>
      </c>
      <c r="Y16" s="202">
        <v>0</v>
      </c>
      <c r="Z16" s="201">
        <f t="shared" si="1"/>
        <v>1.015867</v>
      </c>
      <c r="AA16" s="228"/>
      <c r="AB16" s="37"/>
    </row>
    <row r="17" spans="2:28" s="34" customFormat="1" ht="16.5" customHeight="1">
      <c r="B17" s="297"/>
      <c r="C17" s="147" t="s">
        <v>70</v>
      </c>
      <c r="D17" s="198">
        <v>0</v>
      </c>
      <c r="E17" s="198">
        <v>0</v>
      </c>
      <c r="F17" s="198">
        <v>0.01</v>
      </c>
      <c r="G17" s="198">
        <v>0.14094113693572</v>
      </c>
      <c r="H17" s="198">
        <v>0</v>
      </c>
      <c r="I17" s="198">
        <v>86.81920784961899</v>
      </c>
      <c r="J17" s="198">
        <v>0.01940385</v>
      </c>
      <c r="K17" s="198">
        <v>0</v>
      </c>
      <c r="L17" s="198">
        <v>0</v>
      </c>
      <c r="M17" s="198">
        <v>63.3</v>
      </c>
      <c r="N17" s="198">
        <v>0</v>
      </c>
      <c r="O17" s="198">
        <v>0</v>
      </c>
      <c r="P17" s="198">
        <v>0.009</v>
      </c>
      <c r="Q17" s="198">
        <v>0</v>
      </c>
      <c r="R17" s="198">
        <v>1.46</v>
      </c>
      <c r="S17" s="198">
        <v>0</v>
      </c>
      <c r="T17" s="198">
        <v>0</v>
      </c>
      <c r="U17" s="198">
        <v>0</v>
      </c>
      <c r="V17" s="198">
        <v>0</v>
      </c>
      <c r="W17" s="198">
        <v>0</v>
      </c>
      <c r="X17" s="198">
        <v>0</v>
      </c>
      <c r="Y17" s="198">
        <v>12.929999999999994</v>
      </c>
      <c r="Z17" s="201">
        <f t="shared" si="1"/>
        <v>164.68855283655472</v>
      </c>
      <c r="AA17" s="227"/>
      <c r="AB17" s="33"/>
    </row>
    <row r="18" spans="2:28" s="34" customFormat="1" ht="16.5" customHeight="1">
      <c r="B18" s="297"/>
      <c r="C18" s="147" t="s">
        <v>270</v>
      </c>
      <c r="D18" s="198">
        <v>0</v>
      </c>
      <c r="E18" s="198">
        <v>0</v>
      </c>
      <c r="F18" s="198">
        <v>0</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201">
        <f t="shared" si="1"/>
        <v>0</v>
      </c>
      <c r="AA18" s="227"/>
      <c r="AB18" s="33"/>
    </row>
    <row r="19" spans="2:28" s="34" customFormat="1" ht="16.5" customHeight="1">
      <c r="B19" s="297"/>
      <c r="C19" s="147" t="s">
        <v>181</v>
      </c>
      <c r="D19" s="198">
        <v>0.33</v>
      </c>
      <c r="E19" s="198">
        <v>0</v>
      </c>
      <c r="F19" s="198">
        <v>0.06</v>
      </c>
      <c r="G19" s="198">
        <v>0</v>
      </c>
      <c r="H19" s="198">
        <v>0</v>
      </c>
      <c r="I19" s="198">
        <v>11.56</v>
      </c>
      <c r="J19" s="198">
        <v>587.65</v>
      </c>
      <c r="K19" s="198">
        <v>0</v>
      </c>
      <c r="L19" s="198">
        <v>0</v>
      </c>
      <c r="M19" s="198">
        <v>0</v>
      </c>
      <c r="N19" s="198">
        <v>0</v>
      </c>
      <c r="O19" s="198">
        <v>0</v>
      </c>
      <c r="P19" s="198">
        <v>0</v>
      </c>
      <c r="Q19" s="198">
        <v>0</v>
      </c>
      <c r="R19" s="198">
        <v>0</v>
      </c>
      <c r="S19" s="198">
        <v>10.62</v>
      </c>
      <c r="T19" s="198">
        <v>0</v>
      </c>
      <c r="U19" s="198">
        <v>0</v>
      </c>
      <c r="V19" s="198">
        <v>0.04</v>
      </c>
      <c r="W19" s="198">
        <v>0</v>
      </c>
      <c r="X19" s="198">
        <v>0</v>
      </c>
      <c r="Y19" s="198">
        <v>0.23</v>
      </c>
      <c r="Z19" s="201">
        <f t="shared" si="1"/>
        <v>610.49</v>
      </c>
      <c r="AA19" s="227"/>
      <c r="AB19" s="33"/>
    </row>
    <row r="20" spans="2:28" s="34" customFormat="1" ht="16.5" customHeight="1">
      <c r="B20" s="297"/>
      <c r="C20" s="303" t="s">
        <v>51</v>
      </c>
      <c r="D20" s="198">
        <v>0</v>
      </c>
      <c r="E20" s="198">
        <v>0</v>
      </c>
      <c r="F20" s="198">
        <v>0.01</v>
      </c>
      <c r="G20" s="198">
        <v>0.81</v>
      </c>
      <c r="H20" s="198">
        <v>0</v>
      </c>
      <c r="I20" s="198">
        <v>976.6300000000001</v>
      </c>
      <c r="J20" s="198">
        <v>0</v>
      </c>
      <c r="K20" s="198">
        <v>0</v>
      </c>
      <c r="L20" s="198">
        <v>0</v>
      </c>
      <c r="M20" s="198">
        <v>71.31000000000002</v>
      </c>
      <c r="N20" s="198">
        <v>0</v>
      </c>
      <c r="O20" s="198">
        <v>0</v>
      </c>
      <c r="P20" s="198">
        <v>0</v>
      </c>
      <c r="Q20" s="198">
        <v>0</v>
      </c>
      <c r="R20" s="198">
        <v>1.46</v>
      </c>
      <c r="S20" s="198">
        <v>19.63</v>
      </c>
      <c r="T20" s="198">
        <v>0</v>
      </c>
      <c r="U20" s="198">
        <v>0</v>
      </c>
      <c r="V20" s="198">
        <v>44.42</v>
      </c>
      <c r="W20" s="198">
        <v>0</v>
      </c>
      <c r="X20" s="198">
        <v>0</v>
      </c>
      <c r="Y20" s="198">
        <v>15.229999999999606</v>
      </c>
      <c r="Z20" s="201">
        <f t="shared" si="1"/>
        <v>1129.5</v>
      </c>
      <c r="AA20" s="227"/>
      <c r="AB20" s="33"/>
    </row>
    <row r="21" spans="2:28" s="34" customFormat="1" ht="16.5" customHeight="1">
      <c r="B21" s="297"/>
      <c r="C21" s="300" t="s">
        <v>217</v>
      </c>
      <c r="D21" s="198">
        <v>0</v>
      </c>
      <c r="E21" s="198">
        <v>0</v>
      </c>
      <c r="F21" s="198">
        <v>0</v>
      </c>
      <c r="G21" s="198">
        <v>0</v>
      </c>
      <c r="H21" s="198">
        <v>0</v>
      </c>
      <c r="I21" s="198">
        <v>0</v>
      </c>
      <c r="J21" s="198">
        <v>0</v>
      </c>
      <c r="K21" s="198">
        <v>0</v>
      </c>
      <c r="L21" s="198">
        <v>0</v>
      </c>
      <c r="M21" s="198">
        <v>0</v>
      </c>
      <c r="N21" s="198">
        <v>0</v>
      </c>
      <c r="O21" s="198">
        <v>0</v>
      </c>
      <c r="P21" s="198">
        <v>0</v>
      </c>
      <c r="Q21" s="198">
        <v>0</v>
      </c>
      <c r="R21" s="198">
        <v>0</v>
      </c>
      <c r="S21" s="198">
        <v>0</v>
      </c>
      <c r="T21" s="198">
        <v>0</v>
      </c>
      <c r="U21" s="198">
        <v>0</v>
      </c>
      <c r="V21" s="198">
        <v>0</v>
      </c>
      <c r="W21" s="198">
        <v>0</v>
      </c>
      <c r="X21" s="198">
        <v>0</v>
      </c>
      <c r="Y21" s="198">
        <v>0</v>
      </c>
      <c r="Z21" s="201">
        <f t="shared" si="1"/>
        <v>0</v>
      </c>
      <c r="AA21" s="227"/>
      <c r="AB21" s="33"/>
    </row>
    <row r="22" spans="2:28" s="38" customFormat="1" ht="24.75" customHeight="1">
      <c r="B22" s="298"/>
      <c r="C22" s="146" t="s">
        <v>12</v>
      </c>
      <c r="D22" s="202">
        <f>D23+D24</f>
        <v>0.44791109549999997</v>
      </c>
      <c r="E22" s="202">
        <f aca="true" t="shared" si="3" ref="E22:Y22">E23+E24</f>
        <v>0</v>
      </c>
      <c r="F22" s="202">
        <f t="shared" si="3"/>
        <v>5.310811</v>
      </c>
      <c r="G22" s="202">
        <f t="shared" si="3"/>
        <v>5.8823264305614895</v>
      </c>
      <c r="H22" s="202">
        <f t="shared" si="3"/>
        <v>0.15395273650989</v>
      </c>
      <c r="I22" s="202">
        <f t="shared" si="3"/>
        <v>353.205109315209</v>
      </c>
      <c r="J22" s="202">
        <f t="shared" si="3"/>
        <v>56.338950999999994</v>
      </c>
      <c r="K22" s="202">
        <f t="shared" si="3"/>
        <v>0</v>
      </c>
      <c r="L22" s="202">
        <f t="shared" si="3"/>
        <v>0</v>
      </c>
      <c r="M22" s="202">
        <f t="shared" si="3"/>
        <v>15.869226820234871</v>
      </c>
      <c r="N22" s="202">
        <f t="shared" si="3"/>
        <v>0</v>
      </c>
      <c r="O22" s="202">
        <f t="shared" si="3"/>
        <v>0</v>
      </c>
      <c r="P22" s="202">
        <f t="shared" si="3"/>
        <v>0.17121000000000003</v>
      </c>
      <c r="Q22" s="202">
        <f t="shared" si="3"/>
        <v>0</v>
      </c>
      <c r="R22" s="202">
        <f t="shared" si="3"/>
        <v>5.663044044886011</v>
      </c>
      <c r="S22" s="202">
        <f t="shared" si="3"/>
        <v>12.79428479731342</v>
      </c>
      <c r="T22" s="202">
        <f t="shared" si="3"/>
        <v>0.23500000000000001</v>
      </c>
      <c r="U22" s="202">
        <f t="shared" si="3"/>
        <v>0</v>
      </c>
      <c r="V22" s="202">
        <f t="shared" si="3"/>
        <v>0</v>
      </c>
      <c r="W22" s="202">
        <f t="shared" si="3"/>
        <v>0</v>
      </c>
      <c r="X22" s="202">
        <f t="shared" si="3"/>
        <v>0</v>
      </c>
      <c r="Y22" s="202">
        <f t="shared" si="3"/>
        <v>2.2382040000000014</v>
      </c>
      <c r="Z22" s="201">
        <f>SUM(D22:Y22)</f>
        <v>458.31003124021464</v>
      </c>
      <c r="AA22" s="227"/>
      <c r="AB22" s="37"/>
    </row>
    <row r="23" spans="2:28" s="65" customFormat="1" ht="16.5" customHeight="1">
      <c r="B23" s="194"/>
      <c r="C23" s="147" t="s">
        <v>58</v>
      </c>
      <c r="D23" s="204">
        <v>0.44791109549999997</v>
      </c>
      <c r="E23" s="204">
        <v>0</v>
      </c>
      <c r="F23" s="204">
        <v>4.310811</v>
      </c>
      <c r="G23" s="204">
        <v>3.87732643056149</v>
      </c>
      <c r="H23" s="204">
        <v>0.15395273650989</v>
      </c>
      <c r="I23" s="204">
        <v>304.500196815209</v>
      </c>
      <c r="J23" s="204">
        <v>37.16655</v>
      </c>
      <c r="K23" s="204">
        <v>0</v>
      </c>
      <c r="L23" s="204">
        <v>0</v>
      </c>
      <c r="M23" s="204">
        <v>14.869226820234871</v>
      </c>
      <c r="N23" s="204">
        <v>0</v>
      </c>
      <c r="O23" s="204">
        <v>0</v>
      </c>
      <c r="P23" s="204">
        <v>0.17121000000000003</v>
      </c>
      <c r="Q23" s="204">
        <v>0</v>
      </c>
      <c r="R23" s="204">
        <v>5.549488044886011</v>
      </c>
      <c r="S23" s="204">
        <v>6.29528479731342</v>
      </c>
      <c r="T23" s="204">
        <v>0.23500000000000001</v>
      </c>
      <c r="U23" s="204">
        <v>0</v>
      </c>
      <c r="V23" s="204">
        <v>0</v>
      </c>
      <c r="W23" s="204">
        <v>0</v>
      </c>
      <c r="X23" s="204">
        <v>0</v>
      </c>
      <c r="Y23" s="204">
        <v>2.173204</v>
      </c>
      <c r="Z23" s="201">
        <f>SUM(D23:Y23)</f>
        <v>379.75016174021465</v>
      </c>
      <c r="AA23" s="227"/>
      <c r="AB23" s="64"/>
    </row>
    <row r="24" spans="2:28" s="34" customFormat="1" ht="16.5" customHeight="1">
      <c r="B24" s="297"/>
      <c r="C24" s="147" t="s">
        <v>59</v>
      </c>
      <c r="D24" s="198">
        <v>0</v>
      </c>
      <c r="E24" s="198">
        <v>0</v>
      </c>
      <c r="F24" s="198">
        <v>1</v>
      </c>
      <c r="G24" s="198">
        <v>2.005</v>
      </c>
      <c r="H24" s="198">
        <v>0</v>
      </c>
      <c r="I24" s="198">
        <v>48.7049125</v>
      </c>
      <c r="J24" s="198">
        <v>19.172400999999997</v>
      </c>
      <c r="K24" s="198">
        <v>0</v>
      </c>
      <c r="L24" s="198">
        <v>0</v>
      </c>
      <c r="M24" s="198">
        <v>1</v>
      </c>
      <c r="N24" s="198">
        <v>0</v>
      </c>
      <c r="O24" s="198">
        <v>0</v>
      </c>
      <c r="P24" s="198">
        <v>0</v>
      </c>
      <c r="Q24" s="198">
        <v>0</v>
      </c>
      <c r="R24" s="198">
        <v>0.113556</v>
      </c>
      <c r="S24" s="198">
        <v>6.4990000000000006</v>
      </c>
      <c r="T24" s="198">
        <v>0</v>
      </c>
      <c r="U24" s="198">
        <v>0</v>
      </c>
      <c r="V24" s="198">
        <v>0</v>
      </c>
      <c r="W24" s="198">
        <v>0</v>
      </c>
      <c r="X24" s="198">
        <v>0</v>
      </c>
      <c r="Y24" s="198">
        <v>0.06500000000000114</v>
      </c>
      <c r="Z24" s="201">
        <f>SUM(D24:Y24)</f>
        <v>78.55986949999999</v>
      </c>
      <c r="AA24" s="227"/>
      <c r="AB24" s="33"/>
    </row>
    <row r="25" spans="2:28" s="38" customFormat="1" ht="30" customHeight="1">
      <c r="B25" s="301"/>
      <c r="C25" s="146" t="s">
        <v>52</v>
      </c>
      <c r="D25" s="203">
        <f>+SUM(D22,D13,D10)</f>
        <v>2.7779110955</v>
      </c>
      <c r="E25" s="203">
        <f aca="true" t="shared" si="4" ref="E25:L25">+SUM(E22,E13,E10)</f>
        <v>0</v>
      </c>
      <c r="F25" s="203">
        <f t="shared" si="4"/>
        <v>8.576065597131775</v>
      </c>
      <c r="G25" s="203">
        <f t="shared" si="4"/>
        <v>7.833267567497209</v>
      </c>
      <c r="H25" s="203">
        <f t="shared" si="4"/>
        <v>0.36765370786117</v>
      </c>
      <c r="I25" s="203">
        <f t="shared" si="4"/>
        <v>2132.870151635147</v>
      </c>
      <c r="J25" s="203">
        <f t="shared" si="4"/>
        <v>661.0514723402812</v>
      </c>
      <c r="K25" s="203">
        <f t="shared" si="4"/>
        <v>0</v>
      </c>
      <c r="L25" s="203">
        <f t="shared" si="4"/>
        <v>0</v>
      </c>
      <c r="M25" s="203">
        <f aca="true" t="shared" si="5" ref="M25:R25">+SUM(M22,M13,M10)</f>
        <v>158.65951404011906</v>
      </c>
      <c r="N25" s="203">
        <f t="shared" si="5"/>
        <v>0</v>
      </c>
      <c r="O25" s="203">
        <f t="shared" si="5"/>
        <v>0</v>
      </c>
      <c r="P25" s="203">
        <f t="shared" si="5"/>
        <v>0.28021000000000007</v>
      </c>
      <c r="Q25" s="203">
        <f t="shared" si="5"/>
        <v>0</v>
      </c>
      <c r="R25" s="203">
        <f t="shared" si="5"/>
        <v>48.18264404488601</v>
      </c>
      <c r="S25" s="203">
        <f aca="true" t="shared" si="6" ref="S25:Y25">+SUM(S22,S13,S10)</f>
        <v>46.87452271903293</v>
      </c>
      <c r="T25" s="203">
        <f t="shared" si="6"/>
        <v>0.27</v>
      </c>
      <c r="U25" s="203">
        <f t="shared" si="6"/>
        <v>0</v>
      </c>
      <c r="V25" s="203">
        <f t="shared" si="6"/>
        <v>47.46</v>
      </c>
      <c r="W25" s="203">
        <f t="shared" si="6"/>
        <v>0</v>
      </c>
      <c r="X25" s="203">
        <f t="shared" si="6"/>
        <v>0</v>
      </c>
      <c r="Y25" s="203">
        <f t="shared" si="6"/>
        <v>95.7948039999995</v>
      </c>
      <c r="Z25" s="201">
        <f t="shared" si="1"/>
        <v>3210.998216747456</v>
      </c>
      <c r="AA25" s="226"/>
      <c r="AB25" s="37"/>
    </row>
    <row r="26" spans="2:28" s="65" customFormat="1" ht="16.5" customHeight="1">
      <c r="B26" s="194"/>
      <c r="C26" s="195" t="s">
        <v>229</v>
      </c>
      <c r="D26" s="204">
        <v>0</v>
      </c>
      <c r="E26" s="204">
        <v>0</v>
      </c>
      <c r="F26" s="204">
        <v>0</v>
      </c>
      <c r="G26" s="204">
        <v>0</v>
      </c>
      <c r="H26" s="204">
        <v>0</v>
      </c>
      <c r="I26" s="204">
        <v>1</v>
      </c>
      <c r="J26" s="204">
        <v>0</v>
      </c>
      <c r="K26" s="204">
        <v>0</v>
      </c>
      <c r="L26" s="204">
        <v>0</v>
      </c>
      <c r="M26" s="204">
        <v>0</v>
      </c>
      <c r="N26" s="204">
        <v>0</v>
      </c>
      <c r="O26" s="204">
        <v>0</v>
      </c>
      <c r="P26" s="204">
        <v>0</v>
      </c>
      <c r="Q26" s="204">
        <v>0</v>
      </c>
      <c r="R26" s="204">
        <v>0</v>
      </c>
      <c r="S26" s="204">
        <v>0</v>
      </c>
      <c r="T26" s="204">
        <v>0</v>
      </c>
      <c r="U26" s="204">
        <v>0</v>
      </c>
      <c r="V26" s="204">
        <v>0</v>
      </c>
      <c r="W26" s="204">
        <v>0</v>
      </c>
      <c r="X26" s="204">
        <v>0</v>
      </c>
      <c r="Y26" s="204">
        <v>0</v>
      </c>
      <c r="Z26" s="205">
        <f>SUM(D26:Y26)</f>
        <v>1</v>
      </c>
      <c r="AA26" s="229"/>
      <c r="AB26" s="64"/>
    </row>
    <row r="27" spans="2:28" s="65" customFormat="1" ht="16.5" customHeight="1">
      <c r="B27" s="196"/>
      <c r="C27" s="197" t="s">
        <v>230</v>
      </c>
      <c r="D27" s="206">
        <v>0.0010750954999999998</v>
      </c>
      <c r="E27" s="206">
        <v>0</v>
      </c>
      <c r="F27" s="206">
        <v>0.15</v>
      </c>
      <c r="G27" s="206">
        <v>0.08680143056148999</v>
      </c>
      <c r="H27" s="206">
        <v>0.15395273650989</v>
      </c>
      <c r="I27" s="206">
        <v>38.54133831520902</v>
      </c>
      <c r="J27" s="206">
        <v>0</v>
      </c>
      <c r="K27" s="206">
        <v>0</v>
      </c>
      <c r="L27" s="206">
        <v>0</v>
      </c>
      <c r="M27" s="206">
        <v>0.01535682023487</v>
      </c>
      <c r="N27" s="206">
        <v>0</v>
      </c>
      <c r="O27" s="206">
        <v>0</v>
      </c>
      <c r="P27" s="206">
        <v>0</v>
      </c>
      <c r="Q27" s="206">
        <v>0</v>
      </c>
      <c r="R27" s="206">
        <v>1.1522710448860098</v>
      </c>
      <c r="S27" s="206">
        <v>0.06807879731342</v>
      </c>
      <c r="T27" s="206">
        <v>0</v>
      </c>
      <c r="U27" s="206">
        <v>0</v>
      </c>
      <c r="V27" s="206">
        <v>0</v>
      </c>
      <c r="W27" s="206">
        <v>0</v>
      </c>
      <c r="X27" s="206">
        <v>0</v>
      </c>
      <c r="Y27" s="206">
        <v>0.035</v>
      </c>
      <c r="Z27" s="205">
        <f>SUM(D27:Y27)</f>
        <v>40.20387424021469</v>
      </c>
      <c r="AA27" s="230"/>
      <c r="AB27" s="64"/>
    </row>
    <row r="28" spans="2:28" s="38" customFormat="1" ht="30" customHeight="1">
      <c r="B28" s="302"/>
      <c r="C28" s="148" t="s">
        <v>218</v>
      </c>
      <c r="D28" s="202"/>
      <c r="E28" s="202"/>
      <c r="F28" s="202"/>
      <c r="G28" s="202"/>
      <c r="H28" s="202"/>
      <c r="I28" s="202"/>
      <c r="J28" s="202"/>
      <c r="K28" s="202"/>
      <c r="L28" s="202"/>
      <c r="M28" s="202"/>
      <c r="N28" s="202"/>
      <c r="O28" s="202"/>
      <c r="P28" s="202"/>
      <c r="Q28" s="202"/>
      <c r="R28" s="202"/>
      <c r="S28" s="202"/>
      <c r="T28" s="202"/>
      <c r="U28" s="202"/>
      <c r="V28" s="202"/>
      <c r="W28" s="202"/>
      <c r="X28" s="202"/>
      <c r="Y28" s="202"/>
      <c r="Z28" s="219"/>
      <c r="AA28" s="226"/>
      <c r="AB28" s="37"/>
    </row>
    <row r="29" spans="2:28" s="34" customFormat="1" ht="16.5" customHeight="1">
      <c r="B29" s="296"/>
      <c r="C29" s="145" t="s">
        <v>10</v>
      </c>
      <c r="D29" s="198">
        <f>D30+D31</f>
        <v>0</v>
      </c>
      <c r="E29" s="198">
        <f aca="true" t="shared" si="7" ref="E29:Y29">E30+E31</f>
        <v>0</v>
      </c>
      <c r="F29" s="198">
        <f t="shared" si="7"/>
        <v>0</v>
      </c>
      <c r="G29" s="198">
        <f t="shared" si="7"/>
        <v>0.02</v>
      </c>
      <c r="H29" s="198">
        <f t="shared" si="7"/>
        <v>0</v>
      </c>
      <c r="I29" s="198">
        <f t="shared" si="7"/>
        <v>63.190290401341</v>
      </c>
      <c r="J29" s="198">
        <f t="shared" si="7"/>
        <v>0.01</v>
      </c>
      <c r="K29" s="198">
        <f t="shared" si="7"/>
        <v>0</v>
      </c>
      <c r="L29" s="198">
        <f t="shared" si="7"/>
        <v>0</v>
      </c>
      <c r="M29" s="198">
        <f t="shared" si="7"/>
        <v>0</v>
      </c>
      <c r="N29" s="198">
        <f t="shared" si="7"/>
        <v>0</v>
      </c>
      <c r="O29" s="198">
        <f t="shared" si="7"/>
        <v>0</v>
      </c>
      <c r="P29" s="198">
        <f t="shared" si="7"/>
        <v>0</v>
      </c>
      <c r="Q29" s="198">
        <f t="shared" si="7"/>
        <v>0</v>
      </c>
      <c r="R29" s="198">
        <f t="shared" si="7"/>
        <v>0</v>
      </c>
      <c r="S29" s="198">
        <f t="shared" si="7"/>
        <v>0</v>
      </c>
      <c r="T29" s="198">
        <f t="shared" si="7"/>
        <v>0</v>
      </c>
      <c r="U29" s="198">
        <f t="shared" si="7"/>
        <v>0</v>
      </c>
      <c r="V29" s="198">
        <f t="shared" si="7"/>
        <v>0</v>
      </c>
      <c r="W29" s="198">
        <f t="shared" si="7"/>
        <v>0</v>
      </c>
      <c r="X29" s="198">
        <f t="shared" si="7"/>
        <v>0</v>
      </c>
      <c r="Y29" s="198">
        <f t="shared" si="7"/>
        <v>0</v>
      </c>
      <c r="Z29" s="201">
        <f>SUM(D29:Y29)</f>
        <v>63.220290401341</v>
      </c>
      <c r="AA29" s="227"/>
      <c r="AB29" s="33"/>
    </row>
    <row r="30" spans="2:28" s="34" customFormat="1" ht="16.5" customHeight="1">
      <c r="B30" s="297"/>
      <c r="C30" s="147" t="s">
        <v>58</v>
      </c>
      <c r="D30" s="198">
        <v>0</v>
      </c>
      <c r="E30" s="198">
        <v>0</v>
      </c>
      <c r="F30" s="198">
        <v>0</v>
      </c>
      <c r="G30" s="198">
        <v>0</v>
      </c>
      <c r="H30" s="198">
        <v>0</v>
      </c>
      <c r="I30" s="198">
        <v>0</v>
      </c>
      <c r="J30" s="198">
        <v>0</v>
      </c>
      <c r="K30" s="198">
        <v>0</v>
      </c>
      <c r="L30" s="198">
        <v>0</v>
      </c>
      <c r="M30" s="198">
        <v>0</v>
      </c>
      <c r="N30" s="198">
        <v>0</v>
      </c>
      <c r="O30" s="198">
        <v>0</v>
      </c>
      <c r="P30" s="198">
        <v>0</v>
      </c>
      <c r="Q30" s="198">
        <v>0</v>
      </c>
      <c r="R30" s="198">
        <v>0</v>
      </c>
      <c r="S30" s="198">
        <v>0</v>
      </c>
      <c r="T30" s="198">
        <v>0</v>
      </c>
      <c r="U30" s="198">
        <v>0</v>
      </c>
      <c r="V30" s="198">
        <v>0</v>
      </c>
      <c r="W30" s="198">
        <v>0</v>
      </c>
      <c r="X30" s="198">
        <v>0</v>
      </c>
      <c r="Y30" s="198">
        <v>0</v>
      </c>
      <c r="Z30" s="201">
        <f aca="true" t="shared" si="8" ref="Z30:Z44">SUM(D30:Y30)</f>
        <v>0</v>
      </c>
      <c r="AA30" s="227"/>
      <c r="AB30" s="33"/>
    </row>
    <row r="31" spans="2:28" s="34" customFormat="1" ht="16.5" customHeight="1">
      <c r="B31" s="297"/>
      <c r="C31" s="147" t="s">
        <v>59</v>
      </c>
      <c r="D31" s="198">
        <v>0</v>
      </c>
      <c r="E31" s="198">
        <v>0</v>
      </c>
      <c r="F31" s="198">
        <v>0</v>
      </c>
      <c r="G31" s="198">
        <v>0.02</v>
      </c>
      <c r="H31" s="198">
        <v>0</v>
      </c>
      <c r="I31" s="198">
        <v>63.190290401341</v>
      </c>
      <c r="J31" s="198">
        <v>0.01</v>
      </c>
      <c r="K31" s="198">
        <v>0</v>
      </c>
      <c r="L31" s="198">
        <v>0</v>
      </c>
      <c r="M31" s="198">
        <v>0</v>
      </c>
      <c r="N31" s="198">
        <v>0</v>
      </c>
      <c r="O31" s="198">
        <v>0</v>
      </c>
      <c r="P31" s="198">
        <v>0</v>
      </c>
      <c r="Q31" s="198">
        <v>0</v>
      </c>
      <c r="R31" s="198">
        <v>0</v>
      </c>
      <c r="S31" s="198">
        <v>0</v>
      </c>
      <c r="T31" s="198">
        <v>0</v>
      </c>
      <c r="U31" s="198">
        <v>0</v>
      </c>
      <c r="V31" s="198">
        <v>0</v>
      </c>
      <c r="W31" s="198">
        <v>0</v>
      </c>
      <c r="X31" s="198">
        <v>0</v>
      </c>
      <c r="Y31" s="198">
        <v>0</v>
      </c>
      <c r="Z31" s="201">
        <f t="shared" si="8"/>
        <v>63.220290401341</v>
      </c>
      <c r="AA31" s="227"/>
      <c r="AB31" s="33"/>
    </row>
    <row r="32" spans="2:28" s="34" customFormat="1" ht="30" customHeight="1">
      <c r="B32" s="296"/>
      <c r="C32" s="145" t="s">
        <v>11</v>
      </c>
      <c r="D32" s="198">
        <f>D33+D34</f>
        <v>0</v>
      </c>
      <c r="E32" s="198">
        <f aca="true" t="shared" si="9" ref="E32:Y32">E33+E34</f>
        <v>0</v>
      </c>
      <c r="F32" s="198">
        <f t="shared" si="9"/>
        <v>0.11</v>
      </c>
      <c r="G32" s="198">
        <f t="shared" si="9"/>
        <v>0.01</v>
      </c>
      <c r="H32" s="198">
        <f t="shared" si="9"/>
        <v>0</v>
      </c>
      <c r="I32" s="198">
        <f t="shared" si="9"/>
        <v>3.88</v>
      </c>
      <c r="J32" s="198">
        <f t="shared" si="9"/>
        <v>0</v>
      </c>
      <c r="K32" s="198">
        <f t="shared" si="9"/>
        <v>0</v>
      </c>
      <c r="L32" s="198">
        <f t="shared" si="9"/>
        <v>0</v>
      </c>
      <c r="M32" s="198">
        <f t="shared" si="9"/>
        <v>0</v>
      </c>
      <c r="N32" s="198">
        <f t="shared" si="9"/>
        <v>0</v>
      </c>
      <c r="O32" s="198">
        <f t="shared" si="9"/>
        <v>0</v>
      </c>
      <c r="P32" s="198">
        <f t="shared" si="9"/>
        <v>0</v>
      </c>
      <c r="Q32" s="198">
        <f t="shared" si="9"/>
        <v>0</v>
      </c>
      <c r="R32" s="198">
        <f t="shared" si="9"/>
        <v>0</v>
      </c>
      <c r="S32" s="198">
        <f t="shared" si="9"/>
        <v>0.21</v>
      </c>
      <c r="T32" s="198">
        <f t="shared" si="9"/>
        <v>0.02</v>
      </c>
      <c r="U32" s="198">
        <f t="shared" si="9"/>
        <v>0</v>
      </c>
      <c r="V32" s="198">
        <f t="shared" si="9"/>
        <v>0</v>
      </c>
      <c r="W32" s="198">
        <f t="shared" si="9"/>
        <v>0</v>
      </c>
      <c r="X32" s="198">
        <f t="shared" si="9"/>
        <v>0</v>
      </c>
      <c r="Y32" s="198">
        <f t="shared" si="9"/>
        <v>0.049999999999998934</v>
      </c>
      <c r="Z32" s="201">
        <f t="shared" si="8"/>
        <v>4.2799999999999985</v>
      </c>
      <c r="AA32" s="227"/>
      <c r="AB32" s="33"/>
    </row>
    <row r="33" spans="2:28" s="34" customFormat="1" ht="16.5" customHeight="1">
      <c r="B33" s="296"/>
      <c r="C33" s="147" t="s">
        <v>58</v>
      </c>
      <c r="D33" s="198">
        <v>0</v>
      </c>
      <c r="E33" s="198">
        <v>0</v>
      </c>
      <c r="F33" s="198">
        <v>0</v>
      </c>
      <c r="G33" s="198">
        <v>0</v>
      </c>
      <c r="H33" s="198">
        <v>0</v>
      </c>
      <c r="I33" s="198">
        <v>0</v>
      </c>
      <c r="J33" s="198">
        <v>0</v>
      </c>
      <c r="K33" s="198">
        <v>0</v>
      </c>
      <c r="L33" s="198">
        <v>0</v>
      </c>
      <c r="M33" s="198">
        <v>0</v>
      </c>
      <c r="N33" s="198">
        <v>0</v>
      </c>
      <c r="O33" s="198">
        <v>0</v>
      </c>
      <c r="P33" s="198">
        <v>0</v>
      </c>
      <c r="Q33" s="198">
        <v>0</v>
      </c>
      <c r="R33" s="198">
        <v>0</v>
      </c>
      <c r="S33" s="198">
        <v>0</v>
      </c>
      <c r="T33" s="198">
        <v>0</v>
      </c>
      <c r="U33" s="198">
        <v>0</v>
      </c>
      <c r="V33" s="198">
        <v>0</v>
      </c>
      <c r="W33" s="198">
        <v>0</v>
      </c>
      <c r="X33" s="198">
        <v>0</v>
      </c>
      <c r="Y33" s="198">
        <v>0</v>
      </c>
      <c r="Z33" s="201">
        <f t="shared" si="8"/>
        <v>0</v>
      </c>
      <c r="AA33" s="227"/>
      <c r="AB33" s="33"/>
    </row>
    <row r="34" spans="2:28" s="34" customFormat="1" ht="16.5" customHeight="1">
      <c r="B34" s="296"/>
      <c r="C34" s="147" t="s">
        <v>59</v>
      </c>
      <c r="D34" s="198">
        <v>0</v>
      </c>
      <c r="E34" s="198">
        <v>0</v>
      </c>
      <c r="F34" s="198">
        <v>0.11</v>
      </c>
      <c r="G34" s="198">
        <v>0.01</v>
      </c>
      <c r="H34" s="198">
        <v>0</v>
      </c>
      <c r="I34" s="198">
        <v>3.88</v>
      </c>
      <c r="J34" s="198">
        <v>0</v>
      </c>
      <c r="K34" s="198">
        <v>0</v>
      </c>
      <c r="L34" s="198">
        <v>0</v>
      </c>
      <c r="M34" s="198">
        <v>0</v>
      </c>
      <c r="N34" s="198">
        <v>0</v>
      </c>
      <c r="O34" s="198">
        <v>0</v>
      </c>
      <c r="P34" s="198">
        <v>0</v>
      </c>
      <c r="Q34" s="198">
        <v>0</v>
      </c>
      <c r="R34" s="198">
        <v>0</v>
      </c>
      <c r="S34" s="198">
        <v>0.21</v>
      </c>
      <c r="T34" s="198">
        <v>0.02</v>
      </c>
      <c r="U34" s="198">
        <v>0</v>
      </c>
      <c r="V34" s="198">
        <v>0</v>
      </c>
      <c r="W34" s="198">
        <v>0</v>
      </c>
      <c r="X34" s="198">
        <v>0</v>
      </c>
      <c r="Y34" s="198">
        <v>0.049999999999998934</v>
      </c>
      <c r="Z34" s="201">
        <f t="shared" si="8"/>
        <v>4.2799999999999985</v>
      </c>
      <c r="AA34" s="227"/>
      <c r="AB34" s="33"/>
    </row>
    <row r="35" spans="2:28" s="38" customFormat="1" ht="30" customHeight="1">
      <c r="B35" s="298"/>
      <c r="C35" s="299" t="s">
        <v>180</v>
      </c>
      <c r="D35" s="202">
        <v>0</v>
      </c>
      <c r="E35" s="202">
        <v>0</v>
      </c>
      <c r="F35" s="202">
        <v>0</v>
      </c>
      <c r="G35" s="202">
        <v>0</v>
      </c>
      <c r="H35" s="202">
        <v>0</v>
      </c>
      <c r="I35" s="202">
        <v>0</v>
      </c>
      <c r="J35" s="202">
        <v>0</v>
      </c>
      <c r="K35" s="202">
        <v>0</v>
      </c>
      <c r="L35" s="202">
        <v>0</v>
      </c>
      <c r="M35" s="202">
        <v>0</v>
      </c>
      <c r="N35" s="202">
        <v>0</v>
      </c>
      <c r="O35" s="202">
        <v>0</v>
      </c>
      <c r="P35" s="202">
        <v>0</v>
      </c>
      <c r="Q35" s="202">
        <v>0</v>
      </c>
      <c r="R35" s="202">
        <v>0</v>
      </c>
      <c r="S35" s="202">
        <v>0</v>
      </c>
      <c r="T35" s="202">
        <v>0</v>
      </c>
      <c r="U35" s="202">
        <v>0</v>
      </c>
      <c r="V35" s="202">
        <v>0</v>
      </c>
      <c r="W35" s="202">
        <v>0</v>
      </c>
      <c r="X35" s="202">
        <v>0</v>
      </c>
      <c r="Y35" s="202">
        <v>0</v>
      </c>
      <c r="Z35" s="201">
        <f t="shared" si="8"/>
        <v>0</v>
      </c>
      <c r="AA35" s="228"/>
      <c r="AB35" s="37"/>
    </row>
    <row r="36" spans="2:28" s="34" customFormat="1" ht="16.5" customHeight="1">
      <c r="B36" s="297"/>
      <c r="C36" s="147" t="s">
        <v>70</v>
      </c>
      <c r="D36" s="198">
        <v>0</v>
      </c>
      <c r="E36" s="198">
        <v>0</v>
      </c>
      <c r="F36" s="198">
        <v>0.05</v>
      </c>
      <c r="G36" s="198">
        <v>0</v>
      </c>
      <c r="H36" s="198">
        <v>0</v>
      </c>
      <c r="I36" s="198">
        <v>0.17</v>
      </c>
      <c r="J36" s="198">
        <v>0</v>
      </c>
      <c r="K36" s="198">
        <v>0</v>
      </c>
      <c r="L36" s="198">
        <v>0</v>
      </c>
      <c r="M36" s="198">
        <v>0</v>
      </c>
      <c r="N36" s="198">
        <v>0</v>
      </c>
      <c r="O36" s="198">
        <v>0</v>
      </c>
      <c r="P36" s="198">
        <v>0</v>
      </c>
      <c r="Q36" s="198">
        <v>0</v>
      </c>
      <c r="R36" s="198">
        <v>0</v>
      </c>
      <c r="S36" s="198">
        <v>0</v>
      </c>
      <c r="T36" s="198">
        <v>0</v>
      </c>
      <c r="U36" s="198">
        <v>0</v>
      </c>
      <c r="V36" s="198">
        <v>0</v>
      </c>
      <c r="W36" s="198">
        <v>0</v>
      </c>
      <c r="X36" s="198">
        <v>0</v>
      </c>
      <c r="Y36" s="198">
        <v>0.010000000000000231</v>
      </c>
      <c r="Z36" s="201">
        <f t="shared" si="8"/>
        <v>0.23000000000000026</v>
      </c>
      <c r="AA36" s="227"/>
      <c r="AB36" s="33"/>
    </row>
    <row r="37" spans="2:28" s="34" customFormat="1" ht="16.5" customHeight="1">
      <c r="B37" s="297"/>
      <c r="C37" s="147" t="s">
        <v>270</v>
      </c>
      <c r="D37" s="198">
        <v>0</v>
      </c>
      <c r="E37" s="198">
        <v>0</v>
      </c>
      <c r="F37" s="198">
        <v>0</v>
      </c>
      <c r="G37" s="198">
        <v>0</v>
      </c>
      <c r="H37" s="198">
        <v>0</v>
      </c>
      <c r="I37" s="198">
        <v>0</v>
      </c>
      <c r="J37" s="198">
        <v>0</v>
      </c>
      <c r="K37" s="198">
        <v>0</v>
      </c>
      <c r="L37" s="198">
        <v>0</v>
      </c>
      <c r="M37" s="198">
        <v>0</v>
      </c>
      <c r="N37" s="198">
        <v>0</v>
      </c>
      <c r="O37" s="198">
        <v>0</v>
      </c>
      <c r="P37" s="198">
        <v>0</v>
      </c>
      <c r="Q37" s="198">
        <v>0</v>
      </c>
      <c r="R37" s="198">
        <v>0</v>
      </c>
      <c r="S37" s="198">
        <v>0</v>
      </c>
      <c r="T37" s="198">
        <v>0</v>
      </c>
      <c r="U37" s="198">
        <v>0</v>
      </c>
      <c r="V37" s="198">
        <v>0</v>
      </c>
      <c r="W37" s="198">
        <v>0</v>
      </c>
      <c r="X37" s="198">
        <v>0</v>
      </c>
      <c r="Y37" s="198">
        <v>0</v>
      </c>
      <c r="Z37" s="201">
        <f t="shared" si="8"/>
        <v>0</v>
      </c>
      <c r="AA37" s="227"/>
      <c r="AB37" s="33"/>
    </row>
    <row r="38" spans="2:28" s="34" customFormat="1" ht="16.5" customHeight="1">
      <c r="B38" s="297"/>
      <c r="C38" s="147" t="s">
        <v>181</v>
      </c>
      <c r="D38" s="198">
        <v>0</v>
      </c>
      <c r="E38" s="198">
        <v>0</v>
      </c>
      <c r="F38" s="198">
        <v>0</v>
      </c>
      <c r="G38" s="198">
        <v>0</v>
      </c>
      <c r="H38" s="198">
        <v>0</v>
      </c>
      <c r="I38" s="198">
        <v>0</v>
      </c>
      <c r="J38" s="198">
        <v>0</v>
      </c>
      <c r="K38" s="198">
        <v>0</v>
      </c>
      <c r="L38" s="198">
        <v>0</v>
      </c>
      <c r="M38" s="198">
        <v>0</v>
      </c>
      <c r="N38" s="198">
        <v>0</v>
      </c>
      <c r="O38" s="198">
        <v>0</v>
      </c>
      <c r="P38" s="198">
        <v>0</v>
      </c>
      <c r="Q38" s="198">
        <v>0</v>
      </c>
      <c r="R38" s="198">
        <v>0</v>
      </c>
      <c r="S38" s="198">
        <v>0</v>
      </c>
      <c r="T38" s="198">
        <v>0</v>
      </c>
      <c r="U38" s="198">
        <v>0</v>
      </c>
      <c r="V38" s="198">
        <v>0</v>
      </c>
      <c r="W38" s="198">
        <v>0</v>
      </c>
      <c r="X38" s="198">
        <v>0</v>
      </c>
      <c r="Y38" s="198">
        <v>0</v>
      </c>
      <c r="Z38" s="201">
        <f t="shared" si="8"/>
        <v>0</v>
      </c>
      <c r="AA38" s="227"/>
      <c r="AB38" s="33"/>
    </row>
    <row r="39" spans="2:28" s="34" customFormat="1" ht="16.5" customHeight="1">
      <c r="B39" s="297"/>
      <c r="C39" s="303" t="s">
        <v>51</v>
      </c>
      <c r="D39" s="198">
        <v>0</v>
      </c>
      <c r="E39" s="198">
        <v>0</v>
      </c>
      <c r="F39" s="198">
        <v>0.039999999999999994</v>
      </c>
      <c r="G39" s="198">
        <v>0.01</v>
      </c>
      <c r="H39" s="198">
        <v>0</v>
      </c>
      <c r="I39" s="198">
        <v>3.71</v>
      </c>
      <c r="J39" s="198">
        <v>0</v>
      </c>
      <c r="K39" s="198">
        <v>0</v>
      </c>
      <c r="L39" s="198">
        <v>0</v>
      </c>
      <c r="M39" s="198">
        <v>0</v>
      </c>
      <c r="N39" s="198">
        <v>0</v>
      </c>
      <c r="O39" s="198">
        <v>0</v>
      </c>
      <c r="P39" s="198">
        <v>0</v>
      </c>
      <c r="Q39" s="198">
        <v>0</v>
      </c>
      <c r="R39" s="198">
        <v>0</v>
      </c>
      <c r="S39" s="198">
        <v>0.21</v>
      </c>
      <c r="T39" s="198">
        <v>0.02</v>
      </c>
      <c r="U39" s="198">
        <v>0</v>
      </c>
      <c r="V39" s="198">
        <v>0</v>
      </c>
      <c r="W39" s="198">
        <v>0</v>
      </c>
      <c r="X39" s="198">
        <v>0</v>
      </c>
      <c r="Y39" s="198">
        <v>0.0600000000000005</v>
      </c>
      <c r="Z39" s="201">
        <f t="shared" si="8"/>
        <v>4.050000000000001</v>
      </c>
      <c r="AA39" s="227"/>
      <c r="AB39" s="33"/>
    </row>
    <row r="40" spans="2:28" s="34" customFormat="1" ht="16.5" customHeight="1">
      <c r="B40" s="297"/>
      <c r="C40" s="300" t="s">
        <v>217</v>
      </c>
      <c r="D40" s="198">
        <v>0</v>
      </c>
      <c r="E40" s="198">
        <v>0</v>
      </c>
      <c r="F40" s="198">
        <v>0</v>
      </c>
      <c r="G40" s="198">
        <v>0</v>
      </c>
      <c r="H40" s="198">
        <v>0</v>
      </c>
      <c r="I40" s="198">
        <v>0</v>
      </c>
      <c r="J40" s="198">
        <v>0</v>
      </c>
      <c r="K40" s="198">
        <v>0</v>
      </c>
      <c r="L40" s="198">
        <v>0</v>
      </c>
      <c r="M40" s="198">
        <v>0</v>
      </c>
      <c r="N40" s="198">
        <v>0</v>
      </c>
      <c r="O40" s="198">
        <v>0</v>
      </c>
      <c r="P40" s="198">
        <v>0</v>
      </c>
      <c r="Q40" s="198">
        <v>0</v>
      </c>
      <c r="R40" s="198">
        <v>0</v>
      </c>
      <c r="S40" s="198">
        <v>0</v>
      </c>
      <c r="T40" s="198">
        <v>0</v>
      </c>
      <c r="U40" s="198">
        <v>0</v>
      </c>
      <c r="V40" s="198">
        <v>0</v>
      </c>
      <c r="W40" s="198">
        <v>0</v>
      </c>
      <c r="X40" s="198">
        <v>0</v>
      </c>
      <c r="Y40" s="198">
        <v>0</v>
      </c>
      <c r="Z40" s="201">
        <f t="shared" si="8"/>
        <v>0</v>
      </c>
      <c r="AA40" s="227"/>
      <c r="AB40" s="33"/>
    </row>
    <row r="41" spans="2:28" s="38" customFormat="1" ht="24.75" customHeight="1">
      <c r="B41" s="298"/>
      <c r="C41" s="146" t="s">
        <v>12</v>
      </c>
      <c r="D41" s="202">
        <f>D42+D43</f>
        <v>0.022</v>
      </c>
      <c r="E41" s="202">
        <f aca="true" t="shared" si="10" ref="E41:Y41">E42+E43</f>
        <v>0</v>
      </c>
      <c r="F41" s="202">
        <f t="shared" si="10"/>
        <v>1.442</v>
      </c>
      <c r="G41" s="202">
        <f t="shared" si="10"/>
        <v>1.04</v>
      </c>
      <c r="H41" s="202">
        <f t="shared" si="10"/>
        <v>0</v>
      </c>
      <c r="I41" s="202">
        <f t="shared" si="10"/>
        <v>150.53691579067402</v>
      </c>
      <c r="J41" s="202">
        <f t="shared" si="10"/>
        <v>2.804255816113684</v>
      </c>
      <c r="K41" s="202">
        <f t="shared" si="10"/>
        <v>0</v>
      </c>
      <c r="L41" s="202">
        <f t="shared" si="10"/>
        <v>0</v>
      </c>
      <c r="M41" s="202">
        <f t="shared" si="10"/>
        <v>0.004</v>
      </c>
      <c r="N41" s="202">
        <f t="shared" si="10"/>
        <v>0</v>
      </c>
      <c r="O41" s="202">
        <f t="shared" si="10"/>
        <v>0</v>
      </c>
      <c r="P41" s="202">
        <f t="shared" si="10"/>
        <v>0.001</v>
      </c>
      <c r="Q41" s="202">
        <f t="shared" si="10"/>
        <v>0.63</v>
      </c>
      <c r="R41" s="202">
        <f t="shared" si="10"/>
        <v>0.13</v>
      </c>
      <c r="S41" s="202">
        <f t="shared" si="10"/>
        <v>1.9669999999999999</v>
      </c>
      <c r="T41" s="202">
        <f t="shared" si="10"/>
        <v>0.047</v>
      </c>
      <c r="U41" s="202">
        <f t="shared" si="10"/>
        <v>0</v>
      </c>
      <c r="V41" s="202">
        <f t="shared" si="10"/>
        <v>0</v>
      </c>
      <c r="W41" s="202">
        <f t="shared" si="10"/>
        <v>0</v>
      </c>
      <c r="X41" s="202">
        <f t="shared" si="10"/>
        <v>0</v>
      </c>
      <c r="Y41" s="202">
        <f t="shared" si="10"/>
        <v>0.459</v>
      </c>
      <c r="Z41" s="201">
        <f t="shared" si="8"/>
        <v>159.0831716067877</v>
      </c>
      <c r="AA41" s="228"/>
      <c r="AB41" s="37"/>
    </row>
    <row r="42" spans="2:28" s="65" customFormat="1" ht="16.5" customHeight="1">
      <c r="B42" s="194"/>
      <c r="C42" s="147" t="s">
        <v>58</v>
      </c>
      <c r="D42" s="204">
        <v>0.022</v>
      </c>
      <c r="E42" s="204">
        <v>0</v>
      </c>
      <c r="F42" s="204">
        <v>1.442</v>
      </c>
      <c r="G42" s="204">
        <v>1.024</v>
      </c>
      <c r="H42" s="204">
        <v>0</v>
      </c>
      <c r="I42" s="204">
        <v>113.111915790674</v>
      </c>
      <c r="J42" s="204">
        <v>2.384255816113684</v>
      </c>
      <c r="K42" s="204">
        <v>0</v>
      </c>
      <c r="L42" s="204">
        <v>0</v>
      </c>
      <c r="M42" s="204">
        <v>0</v>
      </c>
      <c r="N42" s="204">
        <v>0</v>
      </c>
      <c r="O42" s="204">
        <v>0</v>
      </c>
      <c r="P42" s="204">
        <v>0</v>
      </c>
      <c r="Q42" s="204">
        <v>0</v>
      </c>
      <c r="R42" s="204">
        <v>0.13</v>
      </c>
      <c r="S42" s="204">
        <v>0.214</v>
      </c>
      <c r="T42" s="204">
        <v>0.013</v>
      </c>
      <c r="U42" s="204">
        <v>0</v>
      </c>
      <c r="V42" s="204">
        <v>0</v>
      </c>
      <c r="W42" s="204">
        <v>0</v>
      </c>
      <c r="X42" s="204">
        <v>0</v>
      </c>
      <c r="Y42" s="204">
        <v>0.458</v>
      </c>
      <c r="Z42" s="201">
        <f t="shared" si="8"/>
        <v>118.79917160678768</v>
      </c>
      <c r="AA42" s="230"/>
      <c r="AB42" s="64"/>
    </row>
    <row r="43" spans="2:28" s="34" customFormat="1" ht="16.5" customHeight="1">
      <c r="B43" s="297"/>
      <c r="C43" s="147" t="s">
        <v>59</v>
      </c>
      <c r="D43" s="198">
        <v>0</v>
      </c>
      <c r="E43" s="198">
        <v>0</v>
      </c>
      <c r="F43" s="198">
        <v>0</v>
      </c>
      <c r="G43" s="198">
        <v>0.016</v>
      </c>
      <c r="H43" s="198">
        <v>0</v>
      </c>
      <c r="I43" s="198">
        <v>37.425</v>
      </c>
      <c r="J43" s="198">
        <v>0.42</v>
      </c>
      <c r="K43" s="198">
        <v>0</v>
      </c>
      <c r="L43" s="198">
        <v>0</v>
      </c>
      <c r="M43" s="198">
        <v>0.004</v>
      </c>
      <c r="N43" s="198">
        <v>0</v>
      </c>
      <c r="O43" s="198">
        <v>0</v>
      </c>
      <c r="P43" s="198">
        <v>0.001</v>
      </c>
      <c r="Q43" s="198">
        <v>0.63</v>
      </c>
      <c r="R43" s="198">
        <v>0</v>
      </c>
      <c r="S43" s="198">
        <v>1.753</v>
      </c>
      <c r="T43" s="198">
        <v>0.034</v>
      </c>
      <c r="U43" s="198">
        <v>0</v>
      </c>
      <c r="V43" s="198">
        <v>0</v>
      </c>
      <c r="W43" s="198">
        <v>0</v>
      </c>
      <c r="X43" s="198">
        <v>0</v>
      </c>
      <c r="Y43" s="198">
        <v>0.001</v>
      </c>
      <c r="Z43" s="201">
        <f t="shared" si="8"/>
        <v>40.28399999999999</v>
      </c>
      <c r="AA43" s="227"/>
      <c r="AB43" s="33"/>
    </row>
    <row r="44" spans="2:28" s="38" customFormat="1" ht="30" customHeight="1">
      <c r="B44" s="301"/>
      <c r="C44" s="146" t="s">
        <v>53</v>
      </c>
      <c r="D44" s="203">
        <f>+SUM(D41,D32,D29)</f>
        <v>0.022</v>
      </c>
      <c r="E44" s="203">
        <f aca="true" t="shared" si="11" ref="E44:L44">+SUM(E41,E32,E29)</f>
        <v>0</v>
      </c>
      <c r="F44" s="203">
        <f t="shared" si="11"/>
        <v>1.552</v>
      </c>
      <c r="G44" s="203">
        <f t="shared" si="11"/>
        <v>1.07</v>
      </c>
      <c r="H44" s="203">
        <f t="shared" si="11"/>
        <v>0</v>
      </c>
      <c r="I44" s="203">
        <f t="shared" si="11"/>
        <v>217.607206192015</v>
      </c>
      <c r="J44" s="203">
        <f t="shared" si="11"/>
        <v>2.814255816113684</v>
      </c>
      <c r="K44" s="203">
        <f t="shared" si="11"/>
        <v>0</v>
      </c>
      <c r="L44" s="203">
        <f t="shared" si="11"/>
        <v>0</v>
      </c>
      <c r="M44" s="203">
        <f aca="true" t="shared" si="12" ref="M44:R44">+SUM(M41,M32,M29)</f>
        <v>0.004</v>
      </c>
      <c r="N44" s="203">
        <f t="shared" si="12"/>
        <v>0</v>
      </c>
      <c r="O44" s="203">
        <f t="shared" si="12"/>
        <v>0</v>
      </c>
      <c r="P44" s="203">
        <f t="shared" si="12"/>
        <v>0.001</v>
      </c>
      <c r="Q44" s="203">
        <f t="shared" si="12"/>
        <v>0.63</v>
      </c>
      <c r="R44" s="203">
        <f t="shared" si="12"/>
        <v>0.13</v>
      </c>
      <c r="S44" s="203">
        <f aca="true" t="shared" si="13" ref="S44:Y44">+SUM(S41,S32,S29)</f>
        <v>2.177</v>
      </c>
      <c r="T44" s="203">
        <f t="shared" si="13"/>
        <v>0.067</v>
      </c>
      <c r="U44" s="203">
        <f t="shared" si="13"/>
        <v>0</v>
      </c>
      <c r="V44" s="203">
        <f t="shared" si="13"/>
        <v>0</v>
      </c>
      <c r="W44" s="203">
        <f t="shared" si="13"/>
        <v>0</v>
      </c>
      <c r="X44" s="203">
        <f t="shared" si="13"/>
        <v>0</v>
      </c>
      <c r="Y44" s="203">
        <f t="shared" si="13"/>
        <v>0.508999999999999</v>
      </c>
      <c r="Z44" s="201">
        <f t="shared" si="8"/>
        <v>226.58346200812866</v>
      </c>
      <c r="AA44" s="226"/>
      <c r="AB44" s="37"/>
    </row>
    <row r="45" spans="2:28" s="65" customFormat="1" ht="16.5" customHeight="1">
      <c r="B45" s="194"/>
      <c r="C45" s="195" t="s">
        <v>229</v>
      </c>
      <c r="D45" s="204">
        <v>0</v>
      </c>
      <c r="E45" s="204">
        <v>0</v>
      </c>
      <c r="F45" s="204">
        <v>0</v>
      </c>
      <c r="G45" s="204">
        <v>0</v>
      </c>
      <c r="H45" s="204">
        <v>0</v>
      </c>
      <c r="I45" s="204">
        <v>0</v>
      </c>
      <c r="J45" s="204">
        <v>0</v>
      </c>
      <c r="K45" s="204">
        <v>0</v>
      </c>
      <c r="L45" s="204">
        <v>0</v>
      </c>
      <c r="M45" s="204">
        <v>0</v>
      </c>
      <c r="N45" s="204">
        <v>0</v>
      </c>
      <c r="O45" s="204">
        <v>0</v>
      </c>
      <c r="P45" s="204">
        <v>0</v>
      </c>
      <c r="Q45" s="204">
        <v>0</v>
      </c>
      <c r="R45" s="204">
        <v>0</v>
      </c>
      <c r="S45" s="204">
        <v>0</v>
      </c>
      <c r="T45" s="204">
        <v>0</v>
      </c>
      <c r="U45" s="204">
        <v>0</v>
      </c>
      <c r="V45" s="204">
        <v>0</v>
      </c>
      <c r="W45" s="204">
        <v>0</v>
      </c>
      <c r="X45" s="204">
        <v>0</v>
      </c>
      <c r="Y45" s="204">
        <v>0</v>
      </c>
      <c r="Z45" s="205">
        <f>SUM(D45:Y45)</f>
        <v>0</v>
      </c>
      <c r="AA45" s="229"/>
      <c r="AB45" s="64"/>
    </row>
    <row r="46" spans="2:28" s="65" customFormat="1" ht="16.5" customHeight="1">
      <c r="B46" s="196"/>
      <c r="C46" s="197" t="s">
        <v>230</v>
      </c>
      <c r="D46" s="206">
        <v>0</v>
      </c>
      <c r="E46" s="206">
        <v>0</v>
      </c>
      <c r="F46" s="206">
        <v>0</v>
      </c>
      <c r="G46" s="206">
        <v>0</v>
      </c>
      <c r="H46" s="206">
        <v>0</v>
      </c>
      <c r="I46" s="206">
        <v>8.718147</v>
      </c>
      <c r="J46" s="206">
        <v>0</v>
      </c>
      <c r="K46" s="206">
        <v>0</v>
      </c>
      <c r="L46" s="206">
        <v>0</v>
      </c>
      <c r="M46" s="206">
        <v>0</v>
      </c>
      <c r="N46" s="206">
        <v>0</v>
      </c>
      <c r="O46" s="206">
        <v>0</v>
      </c>
      <c r="P46" s="206">
        <v>0</v>
      </c>
      <c r="Q46" s="206">
        <v>0</v>
      </c>
      <c r="R46" s="206">
        <v>0</v>
      </c>
      <c r="S46" s="206">
        <v>0</v>
      </c>
      <c r="T46" s="206">
        <v>0</v>
      </c>
      <c r="U46" s="206">
        <v>0</v>
      </c>
      <c r="V46" s="206">
        <v>0</v>
      </c>
      <c r="W46" s="206">
        <v>0</v>
      </c>
      <c r="X46" s="206">
        <v>0</v>
      </c>
      <c r="Y46" s="206">
        <v>0</v>
      </c>
      <c r="Z46" s="205">
        <f>SUM(D46:Y46)</f>
        <v>8.718147</v>
      </c>
      <c r="AA46" s="230"/>
      <c r="AB46" s="64"/>
    </row>
    <row r="47" spans="2:28" s="65" customFormat="1" ht="16.5" customHeight="1">
      <c r="B47" s="196"/>
      <c r="C47" s="197" t="s">
        <v>216</v>
      </c>
      <c r="D47" s="206">
        <v>0</v>
      </c>
      <c r="E47" s="206">
        <v>0</v>
      </c>
      <c r="F47" s="206">
        <v>0</v>
      </c>
      <c r="G47" s="206">
        <v>0</v>
      </c>
      <c r="H47" s="206">
        <v>0</v>
      </c>
      <c r="I47" s="206">
        <v>0</v>
      </c>
      <c r="J47" s="206">
        <v>0</v>
      </c>
      <c r="K47" s="206">
        <v>0</v>
      </c>
      <c r="L47" s="206">
        <v>0</v>
      </c>
      <c r="M47" s="206">
        <v>0</v>
      </c>
      <c r="N47" s="206">
        <v>0</v>
      </c>
      <c r="O47" s="206">
        <v>0</v>
      </c>
      <c r="P47" s="206">
        <v>0</v>
      </c>
      <c r="Q47" s="206">
        <v>0</v>
      </c>
      <c r="R47" s="206">
        <v>0</v>
      </c>
      <c r="S47" s="206">
        <v>0</v>
      </c>
      <c r="T47" s="206">
        <v>0</v>
      </c>
      <c r="U47" s="206">
        <v>0</v>
      </c>
      <c r="V47" s="206">
        <v>0</v>
      </c>
      <c r="W47" s="206">
        <v>0</v>
      </c>
      <c r="X47" s="206">
        <v>0</v>
      </c>
      <c r="Y47" s="206">
        <v>0</v>
      </c>
      <c r="Z47" s="311">
        <f>SUM(D47:Y47)</f>
        <v>0</v>
      </c>
      <c r="AA47" s="308"/>
      <c r="AB47" s="64"/>
    </row>
    <row r="48" spans="2:28" s="34" customFormat="1" ht="24.75" customHeight="1">
      <c r="B48" s="296"/>
      <c r="C48" s="304" t="s">
        <v>63</v>
      </c>
      <c r="D48" s="198"/>
      <c r="E48" s="198"/>
      <c r="F48" s="198"/>
      <c r="G48" s="198"/>
      <c r="H48" s="198"/>
      <c r="I48" s="198"/>
      <c r="J48" s="198"/>
      <c r="K48" s="198"/>
      <c r="L48" s="198"/>
      <c r="M48" s="198"/>
      <c r="N48" s="198"/>
      <c r="O48" s="198"/>
      <c r="P48" s="198"/>
      <c r="Q48" s="198"/>
      <c r="R48" s="198"/>
      <c r="S48" s="198"/>
      <c r="T48" s="198"/>
      <c r="U48" s="198"/>
      <c r="V48" s="198"/>
      <c r="W48" s="198"/>
      <c r="X48" s="198"/>
      <c r="Y48" s="198"/>
      <c r="Z48" s="208"/>
      <c r="AA48" s="231"/>
      <c r="AB48" s="33"/>
    </row>
    <row r="49" spans="2:28" s="34" customFormat="1" ht="16.5" customHeight="1">
      <c r="B49" s="297"/>
      <c r="C49" s="147" t="s">
        <v>64</v>
      </c>
      <c r="D49" s="198">
        <v>0.022</v>
      </c>
      <c r="E49" s="198">
        <v>0</v>
      </c>
      <c r="F49" s="198">
        <v>1.532</v>
      </c>
      <c r="G49" s="198">
        <v>1.059</v>
      </c>
      <c r="H49" s="198">
        <v>0</v>
      </c>
      <c r="I49" s="198">
        <v>155.419663854651</v>
      </c>
      <c r="J49" s="198">
        <v>2.814255816113684</v>
      </c>
      <c r="K49" s="198">
        <v>0</v>
      </c>
      <c r="L49" s="198">
        <v>0</v>
      </c>
      <c r="M49" s="198">
        <v>0.004</v>
      </c>
      <c r="N49" s="198">
        <v>0</v>
      </c>
      <c r="O49" s="198">
        <v>0</v>
      </c>
      <c r="P49" s="198">
        <v>0.001</v>
      </c>
      <c r="Q49" s="198">
        <v>0.63</v>
      </c>
      <c r="R49" s="198">
        <v>0.13</v>
      </c>
      <c r="S49" s="198">
        <v>1.966</v>
      </c>
      <c r="T49" s="198">
        <v>0.067</v>
      </c>
      <c r="U49" s="198">
        <v>0</v>
      </c>
      <c r="V49" s="198">
        <v>0</v>
      </c>
      <c r="W49" s="198">
        <v>0</v>
      </c>
      <c r="X49" s="198">
        <v>0</v>
      </c>
      <c r="Y49" s="198">
        <v>0.46900000000000025</v>
      </c>
      <c r="Z49" s="201">
        <f>SUM(D49:Y49)</f>
        <v>164.11391967076466</v>
      </c>
      <c r="AA49" s="231"/>
      <c r="AB49" s="33"/>
    </row>
    <row r="50" spans="2:28" s="34" customFormat="1" ht="16.5" customHeight="1">
      <c r="B50" s="297"/>
      <c r="C50" s="147" t="s">
        <v>65</v>
      </c>
      <c r="D50" s="198">
        <v>0</v>
      </c>
      <c r="E50" s="198">
        <v>0</v>
      </c>
      <c r="F50" s="198">
        <v>0</v>
      </c>
      <c r="G50" s="198">
        <v>0.01</v>
      </c>
      <c r="H50" s="198">
        <v>0</v>
      </c>
      <c r="I50" s="198">
        <v>62.188542337364</v>
      </c>
      <c r="J50" s="198">
        <v>0</v>
      </c>
      <c r="K50" s="198">
        <v>0</v>
      </c>
      <c r="L50" s="198">
        <v>0</v>
      </c>
      <c r="M50" s="198">
        <v>0</v>
      </c>
      <c r="N50" s="198">
        <v>0</v>
      </c>
      <c r="O50" s="198">
        <v>0</v>
      </c>
      <c r="P50" s="198">
        <v>0</v>
      </c>
      <c r="Q50" s="198">
        <v>0</v>
      </c>
      <c r="R50" s="198">
        <v>0</v>
      </c>
      <c r="S50" s="198">
        <v>0.21</v>
      </c>
      <c r="T50" s="198">
        <v>0</v>
      </c>
      <c r="U50" s="198">
        <v>0</v>
      </c>
      <c r="V50" s="198">
        <v>0</v>
      </c>
      <c r="W50" s="198">
        <v>0</v>
      </c>
      <c r="X50" s="198">
        <v>0</v>
      </c>
      <c r="Y50" s="198">
        <v>0.03999999999999915</v>
      </c>
      <c r="Z50" s="201">
        <f>SUM(D50:Y50)</f>
        <v>62.448542337363996</v>
      </c>
      <c r="AA50" s="231"/>
      <c r="AB50" s="33"/>
    </row>
    <row r="51" spans="2:28" s="34" customFormat="1" ht="16.5" customHeight="1">
      <c r="B51" s="296"/>
      <c r="C51" s="147" t="s">
        <v>66</v>
      </c>
      <c r="D51" s="198">
        <v>0</v>
      </c>
      <c r="E51" s="198">
        <v>0</v>
      </c>
      <c r="F51" s="198">
        <v>0</v>
      </c>
      <c r="G51" s="198">
        <v>0</v>
      </c>
      <c r="H51" s="198">
        <v>0</v>
      </c>
      <c r="I51" s="198">
        <v>0</v>
      </c>
      <c r="J51" s="198">
        <v>0</v>
      </c>
      <c r="K51" s="198">
        <v>0</v>
      </c>
      <c r="L51" s="198">
        <v>0</v>
      </c>
      <c r="M51" s="198">
        <v>0</v>
      </c>
      <c r="N51" s="198">
        <v>0</v>
      </c>
      <c r="O51" s="198">
        <v>0</v>
      </c>
      <c r="P51" s="198">
        <v>0</v>
      </c>
      <c r="Q51" s="198">
        <v>0</v>
      </c>
      <c r="R51" s="198">
        <v>0</v>
      </c>
      <c r="S51" s="198">
        <v>0</v>
      </c>
      <c r="T51" s="198">
        <v>0</v>
      </c>
      <c r="U51" s="198">
        <v>0</v>
      </c>
      <c r="V51" s="198">
        <v>0</v>
      </c>
      <c r="W51" s="198">
        <v>0</v>
      </c>
      <c r="X51" s="198">
        <v>0</v>
      </c>
      <c r="Y51" s="198">
        <v>0</v>
      </c>
      <c r="Z51" s="201">
        <f>SUM(D51:Y51)</f>
        <v>0</v>
      </c>
      <c r="AA51" s="231"/>
      <c r="AB51" s="33"/>
    </row>
    <row r="52" spans="2:28" s="38" customFormat="1" ht="30" customHeight="1">
      <c r="B52" s="302"/>
      <c r="C52" s="148" t="s">
        <v>195</v>
      </c>
      <c r="D52" s="209"/>
      <c r="E52" s="209"/>
      <c r="F52" s="209"/>
      <c r="G52" s="209"/>
      <c r="H52" s="209"/>
      <c r="I52" s="209"/>
      <c r="J52" s="209"/>
      <c r="K52" s="209"/>
      <c r="L52" s="209"/>
      <c r="M52" s="209"/>
      <c r="N52" s="209"/>
      <c r="O52" s="209"/>
      <c r="P52" s="209"/>
      <c r="Q52" s="209"/>
      <c r="R52" s="209"/>
      <c r="S52" s="209"/>
      <c r="T52" s="209"/>
      <c r="U52" s="209"/>
      <c r="V52" s="209"/>
      <c r="W52" s="209"/>
      <c r="X52" s="209"/>
      <c r="Y52" s="209"/>
      <c r="Z52" s="210"/>
      <c r="AA52" s="226"/>
      <c r="AB52" s="37"/>
    </row>
    <row r="53" spans="2:28" s="34" customFormat="1" ht="16.5" customHeight="1">
      <c r="B53" s="296"/>
      <c r="C53" s="145" t="s">
        <v>10</v>
      </c>
      <c r="D53" s="198">
        <f>D54+D55</f>
        <v>246.799208672</v>
      </c>
      <c r="E53" s="198">
        <f aca="true" t="shared" si="14" ref="E53:Y53">E54+E55</f>
        <v>0</v>
      </c>
      <c r="F53" s="198">
        <f t="shared" si="14"/>
        <v>278.6212171716058</v>
      </c>
      <c r="G53" s="198">
        <f t="shared" si="14"/>
        <v>125.74026324048769</v>
      </c>
      <c r="H53" s="198">
        <f t="shared" si="14"/>
        <v>3.5448010374423395</v>
      </c>
      <c r="I53" s="198">
        <f t="shared" si="14"/>
        <v>6924.47109089337</v>
      </c>
      <c r="J53" s="198">
        <f t="shared" si="14"/>
        <v>465.50097504999997</v>
      </c>
      <c r="K53" s="198">
        <f t="shared" si="14"/>
        <v>0</v>
      </c>
      <c r="L53" s="198">
        <f t="shared" si="14"/>
        <v>0</v>
      </c>
      <c r="M53" s="198">
        <f t="shared" si="14"/>
        <v>169.7278122349225</v>
      </c>
      <c r="N53" s="198">
        <f t="shared" si="14"/>
        <v>0</v>
      </c>
      <c r="O53" s="198">
        <f t="shared" si="14"/>
        <v>0</v>
      </c>
      <c r="P53" s="198">
        <f t="shared" si="14"/>
        <v>98.20357259455078</v>
      </c>
      <c r="Q53" s="198">
        <f t="shared" si="14"/>
        <v>0</v>
      </c>
      <c r="R53" s="198">
        <f t="shared" si="14"/>
        <v>759.8726931519823</v>
      </c>
      <c r="S53" s="198">
        <f t="shared" si="14"/>
        <v>210.3545512769909</v>
      </c>
      <c r="T53" s="198">
        <f t="shared" si="14"/>
        <v>33.250921619992646</v>
      </c>
      <c r="U53" s="198">
        <f t="shared" si="14"/>
        <v>0</v>
      </c>
      <c r="V53" s="198">
        <f t="shared" si="14"/>
        <v>37</v>
      </c>
      <c r="W53" s="198">
        <f t="shared" si="14"/>
        <v>0</v>
      </c>
      <c r="X53" s="198">
        <f t="shared" si="14"/>
        <v>0</v>
      </c>
      <c r="Y53" s="198">
        <f t="shared" si="14"/>
        <v>27</v>
      </c>
      <c r="Z53" s="201">
        <f>SUM(D53:Y53)</f>
        <v>9380.087106943345</v>
      </c>
      <c r="AA53" s="227"/>
      <c r="AB53" s="33"/>
    </row>
    <row r="54" spans="2:28" s="34" customFormat="1" ht="16.5" customHeight="1">
      <c r="B54" s="297"/>
      <c r="C54" s="147" t="s">
        <v>58</v>
      </c>
      <c r="D54" s="198">
        <v>0</v>
      </c>
      <c r="E54" s="198">
        <v>0</v>
      </c>
      <c r="F54" s="198">
        <v>0</v>
      </c>
      <c r="G54" s="198">
        <v>0</v>
      </c>
      <c r="H54" s="198">
        <v>0</v>
      </c>
      <c r="I54" s="198">
        <v>0</v>
      </c>
      <c r="J54" s="198">
        <v>0</v>
      </c>
      <c r="K54" s="198">
        <v>0</v>
      </c>
      <c r="L54" s="198">
        <v>0</v>
      </c>
      <c r="M54" s="198">
        <v>0</v>
      </c>
      <c r="N54" s="198">
        <v>0</v>
      </c>
      <c r="O54" s="198">
        <v>0</v>
      </c>
      <c r="P54" s="198">
        <v>0</v>
      </c>
      <c r="Q54" s="198">
        <v>0</v>
      </c>
      <c r="R54" s="198">
        <v>0</v>
      </c>
      <c r="S54" s="198">
        <v>0</v>
      </c>
      <c r="T54" s="198">
        <v>0</v>
      </c>
      <c r="U54" s="198">
        <v>0</v>
      </c>
      <c r="V54" s="198">
        <v>0</v>
      </c>
      <c r="W54" s="198">
        <v>0</v>
      </c>
      <c r="X54" s="198">
        <v>0</v>
      </c>
      <c r="Y54" s="198">
        <v>0</v>
      </c>
      <c r="Z54" s="201">
        <f aca="true" t="shared" si="15" ref="Z54:Z68">SUM(D54:Y54)</f>
        <v>0</v>
      </c>
      <c r="AA54" s="227"/>
      <c r="AB54" s="33"/>
    </row>
    <row r="55" spans="2:28" s="34" customFormat="1" ht="16.5" customHeight="1">
      <c r="B55" s="297"/>
      <c r="C55" s="147" t="s">
        <v>59</v>
      </c>
      <c r="D55" s="198">
        <v>246.799208672</v>
      </c>
      <c r="E55" s="198">
        <v>0</v>
      </c>
      <c r="F55" s="198">
        <v>278.6212171716058</v>
      </c>
      <c r="G55" s="198">
        <v>125.74026324048769</v>
      </c>
      <c r="H55" s="198">
        <v>3.5448010374423395</v>
      </c>
      <c r="I55" s="198">
        <v>6924.47109089337</v>
      </c>
      <c r="J55" s="198">
        <v>465.50097504999997</v>
      </c>
      <c r="K55" s="198">
        <v>0</v>
      </c>
      <c r="L55" s="198">
        <v>0</v>
      </c>
      <c r="M55" s="198">
        <v>169.7278122349225</v>
      </c>
      <c r="N55" s="198">
        <v>0</v>
      </c>
      <c r="O55" s="198">
        <v>0</v>
      </c>
      <c r="P55" s="198">
        <v>98.20357259455078</v>
      </c>
      <c r="Q55" s="198">
        <v>0</v>
      </c>
      <c r="R55" s="198">
        <v>759.8726931519823</v>
      </c>
      <c r="S55" s="198">
        <v>210.3545512769909</v>
      </c>
      <c r="T55" s="198">
        <v>33.250921619992646</v>
      </c>
      <c r="U55" s="198">
        <v>0</v>
      </c>
      <c r="V55" s="198">
        <v>37</v>
      </c>
      <c r="W55" s="198">
        <v>0</v>
      </c>
      <c r="X55" s="198">
        <v>0</v>
      </c>
      <c r="Y55" s="198">
        <v>27</v>
      </c>
      <c r="Z55" s="201">
        <f t="shared" si="15"/>
        <v>9380.087106943345</v>
      </c>
      <c r="AA55" s="227"/>
      <c r="AB55" s="33"/>
    </row>
    <row r="56" spans="2:28" s="34" customFormat="1" ht="30" customHeight="1">
      <c r="B56" s="296"/>
      <c r="C56" s="145" t="s">
        <v>11</v>
      </c>
      <c r="D56" s="198">
        <f>D57+D58</f>
        <v>31.672078153999998</v>
      </c>
      <c r="E56" s="198">
        <f aca="true" t="shared" si="16" ref="E56:Y56">E57+E58</f>
        <v>0</v>
      </c>
      <c r="F56" s="198">
        <f t="shared" si="16"/>
        <v>131.06828044600474</v>
      </c>
      <c r="G56" s="198">
        <f t="shared" si="16"/>
        <v>96.0483340022259</v>
      </c>
      <c r="H56" s="198">
        <f t="shared" si="16"/>
        <v>7.161764472870639</v>
      </c>
      <c r="I56" s="198">
        <f t="shared" si="16"/>
        <v>5186.274695</v>
      </c>
      <c r="J56" s="198">
        <f t="shared" si="16"/>
        <v>16.948920758</v>
      </c>
      <c r="K56" s="198">
        <f t="shared" si="16"/>
        <v>0</v>
      </c>
      <c r="L56" s="198">
        <f t="shared" si="16"/>
        <v>0</v>
      </c>
      <c r="M56" s="198">
        <f t="shared" si="16"/>
        <v>16.01306276350281</v>
      </c>
      <c r="N56" s="198">
        <f t="shared" si="16"/>
        <v>0</v>
      </c>
      <c r="O56" s="198">
        <f t="shared" si="16"/>
        <v>0</v>
      </c>
      <c r="P56" s="198">
        <f t="shared" si="16"/>
        <v>14.952527491700751</v>
      </c>
      <c r="Q56" s="198">
        <f t="shared" si="16"/>
        <v>0</v>
      </c>
      <c r="R56" s="198">
        <f t="shared" si="16"/>
        <v>140.14</v>
      </c>
      <c r="S56" s="198">
        <f t="shared" si="16"/>
        <v>152.66</v>
      </c>
      <c r="T56" s="198">
        <f t="shared" si="16"/>
        <v>51.035980259062335</v>
      </c>
      <c r="U56" s="198">
        <f t="shared" si="16"/>
        <v>0</v>
      </c>
      <c r="V56" s="198">
        <f t="shared" si="16"/>
        <v>2.87</v>
      </c>
      <c r="W56" s="198">
        <f t="shared" si="16"/>
        <v>0</v>
      </c>
      <c r="X56" s="198">
        <f t="shared" si="16"/>
        <v>0.14</v>
      </c>
      <c r="Y56" s="198">
        <f t="shared" si="16"/>
        <v>85.22999999999956</v>
      </c>
      <c r="Z56" s="201">
        <f t="shared" si="15"/>
        <v>5932.2156433473665</v>
      </c>
      <c r="AA56" s="227"/>
      <c r="AB56" s="33"/>
    </row>
    <row r="57" spans="2:28" s="34" customFormat="1" ht="16.5" customHeight="1">
      <c r="B57" s="296"/>
      <c r="C57" s="147" t="s">
        <v>58</v>
      </c>
      <c r="D57" s="198">
        <v>0</v>
      </c>
      <c r="E57" s="198">
        <v>0</v>
      </c>
      <c r="F57" s="198">
        <v>0</v>
      </c>
      <c r="G57" s="198">
        <v>0</v>
      </c>
      <c r="H57" s="198">
        <v>0</v>
      </c>
      <c r="I57" s="198">
        <v>2.39224</v>
      </c>
      <c r="J57" s="198">
        <v>0</v>
      </c>
      <c r="K57" s="198">
        <v>0</v>
      </c>
      <c r="L57" s="198">
        <v>0</v>
      </c>
      <c r="M57" s="198">
        <v>0</v>
      </c>
      <c r="N57" s="198">
        <v>0</v>
      </c>
      <c r="O57" s="198">
        <v>0</v>
      </c>
      <c r="P57" s="198">
        <v>0</v>
      </c>
      <c r="Q57" s="198">
        <v>0</v>
      </c>
      <c r="R57" s="198">
        <v>0</v>
      </c>
      <c r="S57" s="198">
        <v>0</v>
      </c>
      <c r="T57" s="198">
        <v>0</v>
      </c>
      <c r="U57" s="198">
        <v>0</v>
      </c>
      <c r="V57" s="198">
        <v>0</v>
      </c>
      <c r="W57" s="198">
        <v>0</v>
      </c>
      <c r="X57" s="198">
        <v>0</v>
      </c>
      <c r="Y57" s="198">
        <v>0</v>
      </c>
      <c r="Z57" s="201">
        <f t="shared" si="15"/>
        <v>2.39224</v>
      </c>
      <c r="AA57" s="227"/>
      <c r="AB57" s="33"/>
    </row>
    <row r="58" spans="2:28" s="34" customFormat="1" ht="16.5" customHeight="1">
      <c r="B58" s="296"/>
      <c r="C58" s="147" t="s">
        <v>59</v>
      </c>
      <c r="D58" s="198">
        <v>31.672078153999998</v>
      </c>
      <c r="E58" s="198">
        <v>0</v>
      </c>
      <c r="F58" s="198">
        <v>131.06828044600474</v>
      </c>
      <c r="G58" s="198">
        <v>96.0483340022259</v>
      </c>
      <c r="H58" s="198">
        <v>7.161764472870639</v>
      </c>
      <c r="I58" s="198">
        <v>5183.882455</v>
      </c>
      <c r="J58" s="198">
        <v>16.948920758</v>
      </c>
      <c r="K58" s="198">
        <v>0</v>
      </c>
      <c r="L58" s="198">
        <v>0</v>
      </c>
      <c r="M58" s="198">
        <v>16.01306276350281</v>
      </c>
      <c r="N58" s="198">
        <v>0</v>
      </c>
      <c r="O58" s="198">
        <v>0</v>
      </c>
      <c r="P58" s="198">
        <v>14.952527491700751</v>
      </c>
      <c r="Q58" s="198">
        <v>0</v>
      </c>
      <c r="R58" s="198">
        <v>140.14</v>
      </c>
      <c r="S58" s="198">
        <v>152.66</v>
      </c>
      <c r="T58" s="198">
        <v>51.035980259062335</v>
      </c>
      <c r="U58" s="198">
        <v>0</v>
      </c>
      <c r="V58" s="198">
        <v>2.87</v>
      </c>
      <c r="W58" s="198">
        <v>0</v>
      </c>
      <c r="X58" s="198">
        <v>0.14</v>
      </c>
      <c r="Y58" s="198">
        <v>85.22999999999956</v>
      </c>
      <c r="Z58" s="201">
        <f t="shared" si="15"/>
        <v>5929.823403347366</v>
      </c>
      <c r="AA58" s="227"/>
      <c r="AB58" s="33"/>
    </row>
    <row r="59" spans="2:28" s="38" customFormat="1" ht="30" customHeight="1">
      <c r="B59" s="298"/>
      <c r="C59" s="299" t="s">
        <v>180</v>
      </c>
      <c r="D59" s="202">
        <v>31.672078153999998</v>
      </c>
      <c r="E59" s="202">
        <v>0</v>
      </c>
      <c r="F59" s="202">
        <v>129.73828044600472</v>
      </c>
      <c r="G59" s="202">
        <v>21.618334002225897</v>
      </c>
      <c r="H59" s="202">
        <v>7.161764472870639</v>
      </c>
      <c r="I59" s="202">
        <v>140.768895</v>
      </c>
      <c r="J59" s="202">
        <v>16.948920758</v>
      </c>
      <c r="K59" s="202">
        <v>0</v>
      </c>
      <c r="L59" s="202">
        <v>0</v>
      </c>
      <c r="M59" s="202">
        <v>16.01306276350281</v>
      </c>
      <c r="N59" s="202">
        <v>0</v>
      </c>
      <c r="O59" s="202">
        <v>0</v>
      </c>
      <c r="P59" s="202">
        <v>14.952527491700751</v>
      </c>
      <c r="Q59" s="202">
        <v>0</v>
      </c>
      <c r="R59" s="202">
        <v>0</v>
      </c>
      <c r="S59" s="202">
        <v>0</v>
      </c>
      <c r="T59" s="202">
        <v>6.48598025906234</v>
      </c>
      <c r="U59" s="202">
        <v>0</v>
      </c>
      <c r="V59" s="202">
        <v>0</v>
      </c>
      <c r="W59" s="202">
        <v>0</v>
      </c>
      <c r="X59" s="202">
        <v>0</v>
      </c>
      <c r="Y59" s="202">
        <v>0</v>
      </c>
      <c r="Z59" s="201">
        <f t="shared" si="15"/>
        <v>385.3598433473672</v>
      </c>
      <c r="AA59" s="228"/>
      <c r="AB59" s="37"/>
    </row>
    <row r="60" spans="2:28" s="34" customFormat="1" ht="16.5" customHeight="1">
      <c r="B60" s="297"/>
      <c r="C60" s="147" t="s">
        <v>70</v>
      </c>
      <c r="D60" s="198">
        <v>0</v>
      </c>
      <c r="E60" s="198">
        <v>0</v>
      </c>
      <c r="F60" s="198">
        <v>0</v>
      </c>
      <c r="G60" s="198">
        <v>0</v>
      </c>
      <c r="H60" s="198">
        <v>0</v>
      </c>
      <c r="I60" s="198">
        <v>10.035799999999998</v>
      </c>
      <c r="J60" s="198">
        <v>0</v>
      </c>
      <c r="K60" s="198">
        <v>0</v>
      </c>
      <c r="L60" s="198">
        <v>0</v>
      </c>
      <c r="M60" s="198">
        <v>0</v>
      </c>
      <c r="N60" s="198">
        <v>0</v>
      </c>
      <c r="O60" s="198">
        <v>0</v>
      </c>
      <c r="P60" s="198">
        <v>0</v>
      </c>
      <c r="Q60" s="198">
        <v>0</v>
      </c>
      <c r="R60" s="198">
        <v>0.51</v>
      </c>
      <c r="S60" s="198">
        <v>0</v>
      </c>
      <c r="T60" s="198">
        <v>0</v>
      </c>
      <c r="U60" s="198">
        <v>0</v>
      </c>
      <c r="V60" s="198">
        <v>0</v>
      </c>
      <c r="W60" s="198">
        <v>0</v>
      </c>
      <c r="X60" s="198">
        <v>0</v>
      </c>
      <c r="Y60" s="198">
        <v>0</v>
      </c>
      <c r="Z60" s="201">
        <f t="shared" si="15"/>
        <v>10.545799999999998</v>
      </c>
      <c r="AA60" s="227"/>
      <c r="AB60" s="33"/>
    </row>
    <row r="61" spans="2:28" s="34" customFormat="1" ht="16.5" customHeight="1">
      <c r="B61" s="297"/>
      <c r="C61" s="147" t="s">
        <v>270</v>
      </c>
      <c r="D61" s="198">
        <v>0</v>
      </c>
      <c r="E61" s="198">
        <v>0</v>
      </c>
      <c r="F61" s="198">
        <v>0</v>
      </c>
      <c r="G61" s="198">
        <v>0</v>
      </c>
      <c r="H61" s="198">
        <v>0</v>
      </c>
      <c r="I61" s="198">
        <v>0</v>
      </c>
      <c r="J61" s="198">
        <v>0</v>
      </c>
      <c r="K61" s="198">
        <v>0</v>
      </c>
      <c r="L61" s="198">
        <v>0</v>
      </c>
      <c r="M61" s="198">
        <v>0</v>
      </c>
      <c r="N61" s="198">
        <v>0</v>
      </c>
      <c r="O61" s="198">
        <v>0</v>
      </c>
      <c r="P61" s="198">
        <v>0</v>
      </c>
      <c r="Q61" s="198">
        <v>0</v>
      </c>
      <c r="R61" s="198">
        <v>0</v>
      </c>
      <c r="S61" s="198">
        <v>0</v>
      </c>
      <c r="T61" s="198">
        <v>0</v>
      </c>
      <c r="U61" s="198">
        <v>0</v>
      </c>
      <c r="V61" s="198">
        <v>0</v>
      </c>
      <c r="W61" s="198">
        <v>0</v>
      </c>
      <c r="X61" s="198">
        <v>0</v>
      </c>
      <c r="Y61" s="198">
        <v>0</v>
      </c>
      <c r="Z61" s="201">
        <f t="shared" si="15"/>
        <v>0</v>
      </c>
      <c r="AA61" s="227"/>
      <c r="AB61" s="33"/>
    </row>
    <row r="62" spans="2:28" s="34" customFormat="1" ht="16.5" customHeight="1">
      <c r="B62" s="297"/>
      <c r="C62" s="147" t="s">
        <v>181</v>
      </c>
      <c r="D62" s="198">
        <v>0</v>
      </c>
      <c r="E62" s="198">
        <v>0</v>
      </c>
      <c r="F62" s="198">
        <v>0</v>
      </c>
      <c r="G62" s="198">
        <v>0</v>
      </c>
      <c r="H62" s="198">
        <v>0</v>
      </c>
      <c r="I62" s="198">
        <v>0.56</v>
      </c>
      <c r="J62" s="198">
        <v>0</v>
      </c>
      <c r="K62" s="198">
        <v>0</v>
      </c>
      <c r="L62" s="198">
        <v>0</v>
      </c>
      <c r="M62" s="198">
        <v>0</v>
      </c>
      <c r="N62" s="198">
        <v>0</v>
      </c>
      <c r="O62" s="198">
        <v>0</v>
      </c>
      <c r="P62" s="198">
        <v>0</v>
      </c>
      <c r="Q62" s="198">
        <v>0</v>
      </c>
      <c r="R62" s="198">
        <v>0</v>
      </c>
      <c r="S62" s="198">
        <v>0</v>
      </c>
      <c r="T62" s="198">
        <v>0</v>
      </c>
      <c r="U62" s="198">
        <v>0</v>
      </c>
      <c r="V62" s="198">
        <v>0</v>
      </c>
      <c r="W62" s="198">
        <v>0</v>
      </c>
      <c r="X62" s="198">
        <v>0</v>
      </c>
      <c r="Y62" s="198">
        <v>0</v>
      </c>
      <c r="Z62" s="201">
        <f t="shared" si="15"/>
        <v>0.56</v>
      </c>
      <c r="AA62" s="227"/>
      <c r="AB62" s="33"/>
    </row>
    <row r="63" spans="2:28" s="34" customFormat="1" ht="16.5" customHeight="1">
      <c r="B63" s="297"/>
      <c r="C63" s="303" t="s">
        <v>51</v>
      </c>
      <c r="D63" s="198">
        <v>0</v>
      </c>
      <c r="E63" s="198">
        <v>0</v>
      </c>
      <c r="F63" s="198">
        <v>1.33</v>
      </c>
      <c r="G63" s="198">
        <v>74.43</v>
      </c>
      <c r="H63" s="198">
        <v>0</v>
      </c>
      <c r="I63" s="198">
        <v>5034.91</v>
      </c>
      <c r="J63" s="198">
        <v>0</v>
      </c>
      <c r="K63" s="198">
        <v>0</v>
      </c>
      <c r="L63" s="198">
        <v>0</v>
      </c>
      <c r="M63" s="198">
        <v>0</v>
      </c>
      <c r="N63" s="198">
        <v>0</v>
      </c>
      <c r="O63" s="198">
        <v>0</v>
      </c>
      <c r="P63" s="198">
        <v>0</v>
      </c>
      <c r="Q63" s="198">
        <v>0</v>
      </c>
      <c r="R63" s="198">
        <v>139.63</v>
      </c>
      <c r="S63" s="198">
        <v>152.66</v>
      </c>
      <c r="T63" s="198">
        <v>44.55</v>
      </c>
      <c r="U63" s="198">
        <v>0</v>
      </c>
      <c r="V63" s="198">
        <v>2.87</v>
      </c>
      <c r="W63" s="198">
        <v>0</v>
      </c>
      <c r="X63" s="198">
        <v>0.14</v>
      </c>
      <c r="Y63" s="198">
        <v>85.22999999999956</v>
      </c>
      <c r="Z63" s="201">
        <f t="shared" si="15"/>
        <v>5535.75</v>
      </c>
      <c r="AA63" s="227"/>
      <c r="AB63" s="33"/>
    </row>
    <row r="64" spans="2:28" s="34" customFormat="1" ht="16.5" customHeight="1">
      <c r="B64" s="297"/>
      <c r="C64" s="300" t="s">
        <v>217</v>
      </c>
      <c r="D64" s="198">
        <v>0</v>
      </c>
      <c r="E64" s="198">
        <v>0</v>
      </c>
      <c r="F64" s="198">
        <v>0</v>
      </c>
      <c r="G64" s="198">
        <v>0</v>
      </c>
      <c r="H64" s="198">
        <v>0</v>
      </c>
      <c r="I64" s="198">
        <v>0</v>
      </c>
      <c r="J64" s="198">
        <v>0</v>
      </c>
      <c r="K64" s="198">
        <v>0</v>
      </c>
      <c r="L64" s="198">
        <v>0</v>
      </c>
      <c r="M64" s="198">
        <v>0</v>
      </c>
      <c r="N64" s="198">
        <v>0</v>
      </c>
      <c r="O64" s="198">
        <v>0</v>
      </c>
      <c r="P64" s="198">
        <v>0</v>
      </c>
      <c r="Q64" s="198">
        <v>0</v>
      </c>
      <c r="R64" s="198">
        <v>0</v>
      </c>
      <c r="S64" s="198">
        <v>0</v>
      </c>
      <c r="T64" s="198">
        <v>0</v>
      </c>
      <c r="U64" s="198">
        <v>0</v>
      </c>
      <c r="V64" s="198">
        <v>0</v>
      </c>
      <c r="W64" s="198">
        <v>0</v>
      </c>
      <c r="X64" s="198">
        <v>0</v>
      </c>
      <c r="Y64" s="198">
        <v>0</v>
      </c>
      <c r="Z64" s="201">
        <f t="shared" si="15"/>
        <v>0</v>
      </c>
      <c r="AA64" s="227"/>
      <c r="AB64" s="33"/>
    </row>
    <row r="65" spans="2:28" s="38" customFormat="1" ht="24.75" customHeight="1">
      <c r="B65" s="298"/>
      <c r="C65" s="146" t="s">
        <v>12</v>
      </c>
      <c r="D65" s="202">
        <f>D66+D67</f>
        <v>0</v>
      </c>
      <c r="E65" s="202">
        <f aca="true" t="shared" si="17" ref="E65:Y65">E66+E67</f>
        <v>0</v>
      </c>
      <c r="F65" s="202">
        <f t="shared" si="17"/>
        <v>0.08</v>
      </c>
      <c r="G65" s="202">
        <f t="shared" si="17"/>
        <v>9.31</v>
      </c>
      <c r="H65" s="202">
        <f t="shared" si="17"/>
        <v>0</v>
      </c>
      <c r="I65" s="202">
        <f t="shared" si="17"/>
        <v>130.973575952274</v>
      </c>
      <c r="J65" s="202">
        <f t="shared" si="17"/>
        <v>3</v>
      </c>
      <c r="K65" s="202">
        <f t="shared" si="17"/>
        <v>0</v>
      </c>
      <c r="L65" s="202">
        <f t="shared" si="17"/>
        <v>15</v>
      </c>
      <c r="M65" s="202">
        <f t="shared" si="17"/>
        <v>0</v>
      </c>
      <c r="N65" s="202">
        <f t="shared" si="17"/>
        <v>0</v>
      </c>
      <c r="O65" s="202">
        <f t="shared" si="17"/>
        <v>0</v>
      </c>
      <c r="P65" s="202">
        <f t="shared" si="17"/>
        <v>0</v>
      </c>
      <c r="Q65" s="202">
        <f t="shared" si="17"/>
        <v>0</v>
      </c>
      <c r="R65" s="202">
        <f t="shared" si="17"/>
        <v>0</v>
      </c>
      <c r="S65" s="202">
        <f t="shared" si="17"/>
        <v>0</v>
      </c>
      <c r="T65" s="202">
        <f t="shared" si="17"/>
        <v>0</v>
      </c>
      <c r="U65" s="202">
        <f t="shared" si="17"/>
        <v>0</v>
      </c>
      <c r="V65" s="202">
        <f t="shared" si="17"/>
        <v>0</v>
      </c>
      <c r="W65" s="202">
        <f t="shared" si="17"/>
        <v>0</v>
      </c>
      <c r="X65" s="202">
        <f t="shared" si="17"/>
        <v>0</v>
      </c>
      <c r="Y65" s="202">
        <f t="shared" si="17"/>
        <v>0.800138</v>
      </c>
      <c r="Z65" s="201">
        <f t="shared" si="15"/>
        <v>159.163713952274</v>
      </c>
      <c r="AA65" s="228"/>
      <c r="AB65" s="37"/>
    </row>
    <row r="66" spans="2:28" s="65" customFormat="1" ht="16.5" customHeight="1">
      <c r="B66" s="194"/>
      <c r="C66" s="147" t="s">
        <v>58</v>
      </c>
      <c r="D66" s="204">
        <v>0</v>
      </c>
      <c r="E66" s="204">
        <v>0</v>
      </c>
      <c r="F66" s="204">
        <v>0</v>
      </c>
      <c r="G66" s="204">
        <v>9</v>
      </c>
      <c r="H66" s="204">
        <v>0</v>
      </c>
      <c r="I66" s="204">
        <v>128.70357595227398</v>
      </c>
      <c r="J66" s="204">
        <v>3</v>
      </c>
      <c r="K66" s="204">
        <v>0</v>
      </c>
      <c r="L66" s="204">
        <v>15</v>
      </c>
      <c r="M66" s="204">
        <v>0</v>
      </c>
      <c r="N66" s="204">
        <v>0</v>
      </c>
      <c r="O66" s="204">
        <v>0</v>
      </c>
      <c r="P66" s="204">
        <v>0</v>
      </c>
      <c r="Q66" s="204">
        <v>0</v>
      </c>
      <c r="R66" s="204">
        <v>0</v>
      </c>
      <c r="S66" s="204">
        <v>0</v>
      </c>
      <c r="T66" s="204">
        <v>0</v>
      </c>
      <c r="U66" s="204">
        <v>0</v>
      </c>
      <c r="V66" s="204">
        <v>0</v>
      </c>
      <c r="W66" s="204">
        <v>0</v>
      </c>
      <c r="X66" s="204">
        <v>0</v>
      </c>
      <c r="Y66" s="204">
        <v>0.800138</v>
      </c>
      <c r="Z66" s="201">
        <f t="shared" si="15"/>
        <v>156.50371395227398</v>
      </c>
      <c r="AA66" s="230"/>
      <c r="AB66" s="64"/>
    </row>
    <row r="67" spans="2:28" s="34" customFormat="1" ht="16.5" customHeight="1">
      <c r="B67" s="297"/>
      <c r="C67" s="147" t="s">
        <v>59</v>
      </c>
      <c r="D67" s="198">
        <v>0</v>
      </c>
      <c r="E67" s="198">
        <v>0</v>
      </c>
      <c r="F67" s="198">
        <v>0.08</v>
      </c>
      <c r="G67" s="198">
        <v>0.31</v>
      </c>
      <c r="H67" s="198">
        <v>0</v>
      </c>
      <c r="I67" s="198">
        <v>2.27</v>
      </c>
      <c r="J67" s="198">
        <v>0</v>
      </c>
      <c r="K67" s="198">
        <v>0</v>
      </c>
      <c r="L67" s="198">
        <v>0</v>
      </c>
      <c r="M67" s="198">
        <v>0</v>
      </c>
      <c r="N67" s="198">
        <v>0</v>
      </c>
      <c r="O67" s="198">
        <v>0</v>
      </c>
      <c r="P67" s="198">
        <v>0</v>
      </c>
      <c r="Q67" s="198">
        <v>0</v>
      </c>
      <c r="R67" s="198">
        <v>0</v>
      </c>
      <c r="S67" s="198">
        <v>0</v>
      </c>
      <c r="T67" s="198">
        <v>0</v>
      </c>
      <c r="U67" s="198">
        <v>0</v>
      </c>
      <c r="V67" s="198">
        <v>0</v>
      </c>
      <c r="W67" s="198">
        <v>0</v>
      </c>
      <c r="X67" s="198">
        <v>0</v>
      </c>
      <c r="Y67" s="198">
        <v>0</v>
      </c>
      <c r="Z67" s="201">
        <f t="shared" si="15"/>
        <v>2.66</v>
      </c>
      <c r="AA67" s="227"/>
      <c r="AB67" s="33"/>
    </row>
    <row r="68" spans="2:28" s="38" customFormat="1" ht="30" customHeight="1">
      <c r="B68" s="301"/>
      <c r="C68" s="146" t="s">
        <v>54</v>
      </c>
      <c r="D68" s="203">
        <f>+SUM(D65,D56,D53)</f>
        <v>278.471286826</v>
      </c>
      <c r="E68" s="203">
        <f aca="true" t="shared" si="18" ref="E68:L68">+SUM(E65,E56,E53)</f>
        <v>0</v>
      </c>
      <c r="F68" s="203">
        <f t="shared" si="18"/>
        <v>409.76949761761057</v>
      </c>
      <c r="G68" s="203">
        <f t="shared" si="18"/>
        <v>231.0985972427136</v>
      </c>
      <c r="H68" s="203">
        <f t="shared" si="18"/>
        <v>10.706565510312979</v>
      </c>
      <c r="I68" s="203">
        <f t="shared" si="18"/>
        <v>12241.719361845644</v>
      </c>
      <c r="J68" s="203">
        <f t="shared" si="18"/>
        <v>485.44989580799995</v>
      </c>
      <c r="K68" s="203">
        <f t="shared" si="18"/>
        <v>0</v>
      </c>
      <c r="L68" s="203">
        <f t="shared" si="18"/>
        <v>15</v>
      </c>
      <c r="M68" s="203">
        <f aca="true" t="shared" si="19" ref="M68:R68">+SUM(M65,M56,M53)</f>
        <v>185.7408749984253</v>
      </c>
      <c r="N68" s="203">
        <f t="shared" si="19"/>
        <v>0</v>
      </c>
      <c r="O68" s="203">
        <f t="shared" si="19"/>
        <v>0</v>
      </c>
      <c r="P68" s="203">
        <f t="shared" si="19"/>
        <v>113.15610008625153</v>
      </c>
      <c r="Q68" s="203">
        <f t="shared" si="19"/>
        <v>0</v>
      </c>
      <c r="R68" s="203">
        <f t="shared" si="19"/>
        <v>900.0126931519823</v>
      </c>
      <c r="S68" s="203">
        <f aca="true" t="shared" si="20" ref="S68:Y68">+SUM(S65,S56,S53)</f>
        <v>363.0145512769909</v>
      </c>
      <c r="T68" s="203">
        <f t="shared" si="20"/>
        <v>84.28690187905498</v>
      </c>
      <c r="U68" s="203">
        <f t="shared" si="20"/>
        <v>0</v>
      </c>
      <c r="V68" s="203">
        <f t="shared" si="20"/>
        <v>39.87</v>
      </c>
      <c r="W68" s="203">
        <f t="shared" si="20"/>
        <v>0</v>
      </c>
      <c r="X68" s="203">
        <f t="shared" si="20"/>
        <v>0.14</v>
      </c>
      <c r="Y68" s="203">
        <f t="shared" si="20"/>
        <v>113.03013799999957</v>
      </c>
      <c r="Z68" s="201">
        <f t="shared" si="15"/>
        <v>15471.466464242987</v>
      </c>
      <c r="AA68" s="226"/>
      <c r="AB68" s="37"/>
    </row>
    <row r="69" spans="2:28" s="65" customFormat="1" ht="16.5" customHeight="1">
      <c r="B69" s="194"/>
      <c r="C69" s="195" t="s">
        <v>229</v>
      </c>
      <c r="D69" s="204">
        <v>0</v>
      </c>
      <c r="E69" s="204">
        <v>0</v>
      </c>
      <c r="F69" s="204">
        <v>0</v>
      </c>
      <c r="G69" s="204">
        <v>9</v>
      </c>
      <c r="H69" s="204">
        <v>0</v>
      </c>
      <c r="I69" s="204">
        <v>35</v>
      </c>
      <c r="J69" s="204">
        <v>3</v>
      </c>
      <c r="K69" s="204">
        <v>0</v>
      </c>
      <c r="L69" s="204">
        <v>0</v>
      </c>
      <c r="M69" s="204">
        <v>0</v>
      </c>
      <c r="N69" s="204">
        <v>0</v>
      </c>
      <c r="O69" s="204">
        <v>0</v>
      </c>
      <c r="P69" s="204">
        <v>0</v>
      </c>
      <c r="Q69" s="204">
        <v>0</v>
      </c>
      <c r="R69" s="204">
        <v>0</v>
      </c>
      <c r="S69" s="204">
        <v>0</v>
      </c>
      <c r="T69" s="204">
        <v>0</v>
      </c>
      <c r="U69" s="204">
        <v>0</v>
      </c>
      <c r="V69" s="204">
        <v>0</v>
      </c>
      <c r="W69" s="204">
        <v>0</v>
      </c>
      <c r="X69" s="204">
        <v>0</v>
      </c>
      <c r="Y69" s="204">
        <v>0</v>
      </c>
      <c r="Z69" s="205">
        <f>SUM(D69:Y69)</f>
        <v>47</v>
      </c>
      <c r="AA69" s="229"/>
      <c r="AB69" s="64"/>
    </row>
    <row r="70" spans="2:28" s="65" customFormat="1" ht="16.5" customHeight="1">
      <c r="B70" s="196"/>
      <c r="C70" s="197" t="s">
        <v>230</v>
      </c>
      <c r="D70" s="206">
        <v>0</v>
      </c>
      <c r="E70" s="206">
        <v>0</v>
      </c>
      <c r="F70" s="206">
        <v>0</v>
      </c>
      <c r="G70" s="206">
        <v>0</v>
      </c>
      <c r="H70" s="206">
        <v>0</v>
      </c>
      <c r="I70" s="206">
        <v>20.308118479999994</v>
      </c>
      <c r="J70" s="206">
        <v>0</v>
      </c>
      <c r="K70" s="206">
        <v>0</v>
      </c>
      <c r="L70" s="206">
        <v>0</v>
      </c>
      <c r="M70" s="206">
        <v>0</v>
      </c>
      <c r="N70" s="206">
        <v>0</v>
      </c>
      <c r="O70" s="206">
        <v>0</v>
      </c>
      <c r="P70" s="206">
        <v>0</v>
      </c>
      <c r="Q70" s="206">
        <v>0</v>
      </c>
      <c r="R70" s="206">
        <v>0</v>
      </c>
      <c r="S70" s="206">
        <v>0</v>
      </c>
      <c r="T70" s="206">
        <v>0</v>
      </c>
      <c r="U70" s="206">
        <v>0</v>
      </c>
      <c r="V70" s="206">
        <v>0</v>
      </c>
      <c r="W70" s="206">
        <v>0</v>
      </c>
      <c r="X70" s="206">
        <v>0</v>
      </c>
      <c r="Y70" s="206">
        <v>0.3</v>
      </c>
      <c r="Z70" s="205">
        <f>SUM(D70:Y70)</f>
        <v>20.608118479999995</v>
      </c>
      <c r="AA70" s="230"/>
      <c r="AB70" s="64"/>
    </row>
    <row r="71" spans="2:28" s="34" customFormat="1" ht="24.75" customHeight="1">
      <c r="B71" s="296"/>
      <c r="C71" s="304" t="s">
        <v>62</v>
      </c>
      <c r="D71" s="198"/>
      <c r="E71" s="198"/>
      <c r="F71" s="198"/>
      <c r="G71" s="198"/>
      <c r="H71" s="198"/>
      <c r="I71" s="198"/>
      <c r="J71" s="198"/>
      <c r="K71" s="198"/>
      <c r="L71" s="198"/>
      <c r="M71" s="198"/>
      <c r="N71" s="198"/>
      <c r="O71" s="198"/>
      <c r="P71" s="198"/>
      <c r="Q71" s="198"/>
      <c r="R71" s="198"/>
      <c r="S71" s="198"/>
      <c r="T71" s="198"/>
      <c r="U71" s="198"/>
      <c r="V71" s="198"/>
      <c r="W71" s="198"/>
      <c r="X71" s="198"/>
      <c r="Y71" s="198"/>
      <c r="Z71" s="208"/>
      <c r="AA71" s="231"/>
      <c r="AB71" s="33"/>
    </row>
    <row r="72" spans="2:28" s="34" customFormat="1" ht="16.5" customHeight="1">
      <c r="B72" s="297"/>
      <c r="C72" s="147" t="s">
        <v>64</v>
      </c>
      <c r="D72" s="198">
        <v>278.05128682599997</v>
      </c>
      <c r="E72" s="198">
        <v>0</v>
      </c>
      <c r="F72" s="198">
        <v>407.83949761761056</v>
      </c>
      <c r="G72" s="198">
        <v>185.42859724271358</v>
      </c>
      <c r="H72" s="198">
        <v>10.706565510312979</v>
      </c>
      <c r="I72" s="198">
        <v>9287.801113345644</v>
      </c>
      <c r="J72" s="198">
        <v>395.449895808</v>
      </c>
      <c r="K72" s="198">
        <v>0</v>
      </c>
      <c r="L72" s="198">
        <v>15</v>
      </c>
      <c r="M72" s="198">
        <v>98.42426636471102</v>
      </c>
      <c r="N72" s="198">
        <v>0</v>
      </c>
      <c r="O72" s="198">
        <v>0</v>
      </c>
      <c r="P72" s="198">
        <v>100.9739834446511</v>
      </c>
      <c r="Q72" s="198">
        <v>0</v>
      </c>
      <c r="R72" s="198">
        <v>881.2670849801826</v>
      </c>
      <c r="S72" s="198">
        <v>337.3437090415367</v>
      </c>
      <c r="T72" s="198">
        <v>84.286901879055</v>
      </c>
      <c r="U72" s="198">
        <v>0</v>
      </c>
      <c r="V72" s="198">
        <v>39.87</v>
      </c>
      <c r="W72" s="198">
        <v>0</v>
      </c>
      <c r="X72" s="198">
        <v>0.14</v>
      </c>
      <c r="Y72" s="198">
        <v>111</v>
      </c>
      <c r="Z72" s="201">
        <f>SUM(D72:Y72)</f>
        <v>12233.58290206042</v>
      </c>
      <c r="AA72" s="231"/>
      <c r="AB72" s="33"/>
    </row>
    <row r="73" spans="2:28" s="34" customFormat="1" ht="16.5" customHeight="1">
      <c r="B73" s="297"/>
      <c r="C73" s="147" t="s">
        <v>65</v>
      </c>
      <c r="D73" s="198">
        <v>0.42</v>
      </c>
      <c r="E73" s="198">
        <v>0</v>
      </c>
      <c r="F73" s="198">
        <v>1.93</v>
      </c>
      <c r="G73" s="198">
        <v>45.67</v>
      </c>
      <c r="H73" s="198">
        <v>0</v>
      </c>
      <c r="I73" s="198">
        <v>2951.9182485</v>
      </c>
      <c r="J73" s="198">
        <v>90</v>
      </c>
      <c r="K73" s="198">
        <v>0</v>
      </c>
      <c r="L73" s="198">
        <v>0</v>
      </c>
      <c r="M73" s="198">
        <v>87.3166086337143</v>
      </c>
      <c r="N73" s="198">
        <v>0</v>
      </c>
      <c r="O73" s="198">
        <v>0</v>
      </c>
      <c r="P73" s="198">
        <v>12.18211664160041</v>
      </c>
      <c r="Q73" s="198">
        <v>0</v>
      </c>
      <c r="R73" s="198">
        <v>18.745608171799702</v>
      </c>
      <c r="S73" s="198">
        <v>25.67084223545416</v>
      </c>
      <c r="T73" s="198">
        <v>0</v>
      </c>
      <c r="U73" s="198">
        <v>0</v>
      </c>
      <c r="V73" s="198">
        <v>0</v>
      </c>
      <c r="W73" s="198">
        <v>0</v>
      </c>
      <c r="X73" s="198">
        <v>0</v>
      </c>
      <c r="Y73" s="198">
        <v>2.509999999999877</v>
      </c>
      <c r="Z73" s="201">
        <f>SUM(D73:Y73)</f>
        <v>3236.363424182568</v>
      </c>
      <c r="AA73" s="231"/>
      <c r="AB73" s="33"/>
    </row>
    <row r="74" spans="2:28" s="34" customFormat="1" ht="16.5" customHeight="1">
      <c r="B74" s="296"/>
      <c r="C74" s="147" t="s">
        <v>66</v>
      </c>
      <c r="D74" s="198">
        <v>0</v>
      </c>
      <c r="E74" s="198">
        <v>0</v>
      </c>
      <c r="F74" s="198">
        <v>0</v>
      </c>
      <c r="G74" s="198">
        <v>0</v>
      </c>
      <c r="H74" s="198">
        <v>0</v>
      </c>
      <c r="I74" s="198">
        <v>2</v>
      </c>
      <c r="J74" s="198">
        <v>0</v>
      </c>
      <c r="K74" s="198">
        <v>0</v>
      </c>
      <c r="L74" s="198">
        <v>0</v>
      </c>
      <c r="M74" s="198">
        <v>0</v>
      </c>
      <c r="N74" s="198">
        <v>0</v>
      </c>
      <c r="O74" s="198">
        <v>0</v>
      </c>
      <c r="P74" s="198">
        <v>0</v>
      </c>
      <c r="Q74" s="198">
        <v>0</v>
      </c>
      <c r="R74" s="198">
        <v>0</v>
      </c>
      <c r="S74" s="198">
        <v>0</v>
      </c>
      <c r="T74" s="198">
        <v>0</v>
      </c>
      <c r="U74" s="198">
        <v>0</v>
      </c>
      <c r="V74" s="198">
        <v>0</v>
      </c>
      <c r="W74" s="198">
        <v>0</v>
      </c>
      <c r="X74" s="198">
        <v>0</v>
      </c>
      <c r="Y74" s="198">
        <v>0</v>
      </c>
      <c r="Z74" s="201">
        <f>SUM(D74:Y74)</f>
        <v>2</v>
      </c>
      <c r="AA74" s="231"/>
      <c r="AB74" s="33"/>
    </row>
    <row r="75" spans="2:28" s="38" customFormat="1" ht="30" customHeight="1">
      <c r="B75" s="302"/>
      <c r="C75" s="148" t="s">
        <v>196</v>
      </c>
      <c r="D75" s="209"/>
      <c r="E75" s="209"/>
      <c r="F75" s="209"/>
      <c r="G75" s="209"/>
      <c r="H75" s="209"/>
      <c r="I75" s="209"/>
      <c r="J75" s="209"/>
      <c r="K75" s="209"/>
      <c r="L75" s="209"/>
      <c r="M75" s="209"/>
      <c r="N75" s="209"/>
      <c r="O75" s="209"/>
      <c r="P75" s="209"/>
      <c r="Q75" s="209"/>
      <c r="R75" s="209"/>
      <c r="S75" s="209"/>
      <c r="T75" s="209"/>
      <c r="U75" s="209"/>
      <c r="V75" s="209"/>
      <c r="W75" s="209"/>
      <c r="X75" s="209"/>
      <c r="Y75" s="209"/>
      <c r="Z75" s="210"/>
      <c r="AA75" s="226"/>
      <c r="AB75" s="37"/>
    </row>
    <row r="76" spans="2:28" s="34" customFormat="1" ht="16.5" customHeight="1">
      <c r="B76" s="296"/>
      <c r="C76" s="145" t="s">
        <v>10</v>
      </c>
      <c r="D76" s="198">
        <f>D77+D78</f>
        <v>0</v>
      </c>
      <c r="E76" s="198">
        <f aca="true" t="shared" si="21" ref="E76:Y76">E77+E78</f>
        <v>0</v>
      </c>
      <c r="F76" s="198">
        <f t="shared" si="21"/>
        <v>0</v>
      </c>
      <c r="G76" s="198">
        <f t="shared" si="21"/>
        <v>0</v>
      </c>
      <c r="H76" s="198">
        <f t="shared" si="21"/>
        <v>0</v>
      </c>
      <c r="I76" s="198">
        <f t="shared" si="21"/>
        <v>0</v>
      </c>
      <c r="J76" s="198">
        <f t="shared" si="21"/>
        <v>0</v>
      </c>
      <c r="K76" s="198">
        <f t="shared" si="21"/>
        <v>0</v>
      </c>
      <c r="L76" s="198">
        <f t="shared" si="21"/>
        <v>0</v>
      </c>
      <c r="M76" s="198">
        <f t="shared" si="21"/>
        <v>0</v>
      </c>
      <c r="N76" s="198">
        <f t="shared" si="21"/>
        <v>0</v>
      </c>
      <c r="O76" s="198">
        <f t="shared" si="21"/>
        <v>0</v>
      </c>
      <c r="P76" s="198">
        <f t="shared" si="21"/>
        <v>0</v>
      </c>
      <c r="Q76" s="198">
        <f t="shared" si="21"/>
        <v>0</v>
      </c>
      <c r="R76" s="198">
        <f t="shared" si="21"/>
        <v>0</v>
      </c>
      <c r="S76" s="198">
        <f t="shared" si="21"/>
        <v>0</v>
      </c>
      <c r="T76" s="198">
        <f t="shared" si="21"/>
        <v>0</v>
      </c>
      <c r="U76" s="198">
        <f t="shared" si="21"/>
        <v>0</v>
      </c>
      <c r="V76" s="198">
        <f t="shared" si="21"/>
        <v>0</v>
      </c>
      <c r="W76" s="198">
        <f t="shared" si="21"/>
        <v>0</v>
      </c>
      <c r="X76" s="198">
        <f t="shared" si="21"/>
        <v>0</v>
      </c>
      <c r="Y76" s="198">
        <f t="shared" si="21"/>
        <v>0</v>
      </c>
      <c r="Z76" s="201">
        <f>SUM(D76:Y76)</f>
        <v>0</v>
      </c>
      <c r="AA76" s="227"/>
      <c r="AB76" s="33"/>
    </row>
    <row r="77" spans="2:28" s="34" customFormat="1" ht="16.5" customHeight="1">
      <c r="B77" s="297"/>
      <c r="C77" s="147" t="s">
        <v>58</v>
      </c>
      <c r="D77" s="198">
        <v>0</v>
      </c>
      <c r="E77" s="198">
        <v>0</v>
      </c>
      <c r="F77" s="198">
        <v>0</v>
      </c>
      <c r="G77" s="198">
        <v>0</v>
      </c>
      <c r="H77" s="198">
        <v>0</v>
      </c>
      <c r="I77" s="198">
        <v>0</v>
      </c>
      <c r="J77" s="198">
        <v>0</v>
      </c>
      <c r="K77" s="198">
        <v>0</v>
      </c>
      <c r="L77" s="198">
        <v>0</v>
      </c>
      <c r="M77" s="198">
        <v>0</v>
      </c>
      <c r="N77" s="198">
        <v>0</v>
      </c>
      <c r="O77" s="198">
        <v>0</v>
      </c>
      <c r="P77" s="198">
        <v>0</v>
      </c>
      <c r="Q77" s="198">
        <v>0</v>
      </c>
      <c r="R77" s="198">
        <v>0</v>
      </c>
      <c r="S77" s="198">
        <v>0</v>
      </c>
      <c r="T77" s="198">
        <v>0</v>
      </c>
      <c r="U77" s="198">
        <v>0</v>
      </c>
      <c r="V77" s="198">
        <v>0</v>
      </c>
      <c r="W77" s="198">
        <v>0</v>
      </c>
      <c r="X77" s="198">
        <v>0</v>
      </c>
      <c r="Y77" s="198">
        <v>0</v>
      </c>
      <c r="Z77" s="201">
        <f aca="true" t="shared" si="22" ref="Z77:Z91">SUM(D77:Y77)</f>
        <v>0</v>
      </c>
      <c r="AA77" s="227"/>
      <c r="AB77" s="33"/>
    </row>
    <row r="78" spans="2:28" s="34" customFormat="1" ht="16.5" customHeight="1">
      <c r="B78" s="297"/>
      <c r="C78" s="147" t="s">
        <v>59</v>
      </c>
      <c r="D78" s="198">
        <v>0</v>
      </c>
      <c r="E78" s="198">
        <v>0</v>
      </c>
      <c r="F78" s="198">
        <v>0</v>
      </c>
      <c r="G78" s="198">
        <v>0</v>
      </c>
      <c r="H78" s="198">
        <v>0</v>
      </c>
      <c r="I78" s="198">
        <v>0</v>
      </c>
      <c r="J78" s="198">
        <v>0</v>
      </c>
      <c r="K78" s="198">
        <v>0</v>
      </c>
      <c r="L78" s="198">
        <v>0</v>
      </c>
      <c r="M78" s="198">
        <v>0</v>
      </c>
      <c r="N78" s="198">
        <v>0</v>
      </c>
      <c r="O78" s="198">
        <v>0</v>
      </c>
      <c r="P78" s="198">
        <v>0</v>
      </c>
      <c r="Q78" s="198">
        <v>0</v>
      </c>
      <c r="R78" s="198">
        <v>0</v>
      </c>
      <c r="S78" s="198">
        <v>0</v>
      </c>
      <c r="T78" s="198">
        <v>0</v>
      </c>
      <c r="U78" s="198">
        <v>0</v>
      </c>
      <c r="V78" s="198">
        <v>0</v>
      </c>
      <c r="W78" s="198">
        <v>0</v>
      </c>
      <c r="X78" s="198">
        <v>0</v>
      </c>
      <c r="Y78" s="198">
        <v>0</v>
      </c>
      <c r="Z78" s="201">
        <f t="shared" si="22"/>
        <v>0</v>
      </c>
      <c r="AA78" s="227"/>
      <c r="AB78" s="33"/>
    </row>
    <row r="79" spans="2:28" s="34" customFormat="1" ht="30" customHeight="1">
      <c r="B79" s="296"/>
      <c r="C79" s="145" t="s">
        <v>11</v>
      </c>
      <c r="D79" s="198">
        <f>D80+D81</f>
        <v>0</v>
      </c>
      <c r="E79" s="198">
        <f aca="true" t="shared" si="23" ref="E79:Y79">E80+E81</f>
        <v>0</v>
      </c>
      <c r="F79" s="198">
        <f t="shared" si="23"/>
        <v>0</v>
      </c>
      <c r="G79" s="198">
        <f t="shared" si="23"/>
        <v>0</v>
      </c>
      <c r="H79" s="198">
        <f t="shared" si="23"/>
        <v>0</v>
      </c>
      <c r="I79" s="198">
        <f t="shared" si="23"/>
        <v>0</v>
      </c>
      <c r="J79" s="198">
        <f t="shared" si="23"/>
        <v>0</v>
      </c>
      <c r="K79" s="198">
        <f t="shared" si="23"/>
        <v>0</v>
      </c>
      <c r="L79" s="198">
        <f t="shared" si="23"/>
        <v>0</v>
      </c>
      <c r="M79" s="198">
        <f t="shared" si="23"/>
        <v>0</v>
      </c>
      <c r="N79" s="198">
        <f t="shared" si="23"/>
        <v>0</v>
      </c>
      <c r="O79" s="198">
        <f t="shared" si="23"/>
        <v>0</v>
      </c>
      <c r="P79" s="198">
        <f t="shared" si="23"/>
        <v>0</v>
      </c>
      <c r="Q79" s="198">
        <f t="shared" si="23"/>
        <v>0</v>
      </c>
      <c r="R79" s="198">
        <f t="shared" si="23"/>
        <v>0</v>
      </c>
      <c r="S79" s="198">
        <f t="shared" si="23"/>
        <v>0</v>
      </c>
      <c r="T79" s="198">
        <f t="shared" si="23"/>
        <v>0</v>
      </c>
      <c r="U79" s="198">
        <f t="shared" si="23"/>
        <v>0</v>
      </c>
      <c r="V79" s="198">
        <f t="shared" si="23"/>
        <v>0</v>
      </c>
      <c r="W79" s="198">
        <f t="shared" si="23"/>
        <v>0</v>
      </c>
      <c r="X79" s="198">
        <f t="shared" si="23"/>
        <v>0</v>
      </c>
      <c r="Y79" s="198">
        <f t="shared" si="23"/>
        <v>0</v>
      </c>
      <c r="Z79" s="201">
        <f t="shared" si="22"/>
        <v>0</v>
      </c>
      <c r="AA79" s="227"/>
      <c r="AB79" s="33"/>
    </row>
    <row r="80" spans="2:28" s="34" customFormat="1" ht="16.5" customHeight="1">
      <c r="B80" s="296"/>
      <c r="C80" s="147" t="s">
        <v>58</v>
      </c>
      <c r="D80" s="198">
        <v>0</v>
      </c>
      <c r="E80" s="198">
        <v>0</v>
      </c>
      <c r="F80" s="198">
        <v>0</v>
      </c>
      <c r="G80" s="198">
        <v>0</v>
      </c>
      <c r="H80" s="198">
        <v>0</v>
      </c>
      <c r="I80" s="198">
        <v>0</v>
      </c>
      <c r="J80" s="198">
        <v>0</v>
      </c>
      <c r="K80" s="198">
        <v>0</v>
      </c>
      <c r="L80" s="198">
        <v>0</v>
      </c>
      <c r="M80" s="198">
        <v>0</v>
      </c>
      <c r="N80" s="198">
        <v>0</v>
      </c>
      <c r="O80" s="198">
        <v>0</v>
      </c>
      <c r="P80" s="198">
        <v>0</v>
      </c>
      <c r="Q80" s="198">
        <v>0</v>
      </c>
      <c r="R80" s="198">
        <v>0</v>
      </c>
      <c r="S80" s="198">
        <v>0</v>
      </c>
      <c r="T80" s="198">
        <v>0</v>
      </c>
      <c r="U80" s="198">
        <v>0</v>
      </c>
      <c r="V80" s="198">
        <v>0</v>
      </c>
      <c r="W80" s="198">
        <v>0</v>
      </c>
      <c r="X80" s="198">
        <v>0</v>
      </c>
      <c r="Y80" s="198">
        <v>0</v>
      </c>
      <c r="Z80" s="201">
        <f t="shared" si="22"/>
        <v>0</v>
      </c>
      <c r="AA80" s="227"/>
      <c r="AB80" s="33"/>
    </row>
    <row r="81" spans="2:28" s="34" customFormat="1" ht="16.5" customHeight="1">
      <c r="B81" s="296"/>
      <c r="C81" s="147" t="s">
        <v>59</v>
      </c>
      <c r="D81" s="198">
        <v>0</v>
      </c>
      <c r="E81" s="198">
        <v>0</v>
      </c>
      <c r="F81" s="198">
        <v>0</v>
      </c>
      <c r="G81" s="198">
        <v>0</v>
      </c>
      <c r="H81" s="198">
        <v>0</v>
      </c>
      <c r="I81" s="198">
        <v>0</v>
      </c>
      <c r="J81" s="198">
        <v>0</v>
      </c>
      <c r="K81" s="198">
        <v>0</v>
      </c>
      <c r="L81" s="198">
        <v>0</v>
      </c>
      <c r="M81" s="198">
        <v>0</v>
      </c>
      <c r="N81" s="198">
        <v>0</v>
      </c>
      <c r="O81" s="198">
        <v>0</v>
      </c>
      <c r="P81" s="198">
        <v>0</v>
      </c>
      <c r="Q81" s="198">
        <v>0</v>
      </c>
      <c r="R81" s="198">
        <v>0</v>
      </c>
      <c r="S81" s="198">
        <v>0</v>
      </c>
      <c r="T81" s="198">
        <v>0</v>
      </c>
      <c r="U81" s="198">
        <v>0</v>
      </c>
      <c r="V81" s="198">
        <v>0</v>
      </c>
      <c r="W81" s="198">
        <v>0</v>
      </c>
      <c r="X81" s="198">
        <v>0</v>
      </c>
      <c r="Y81" s="198">
        <v>0</v>
      </c>
      <c r="Z81" s="201">
        <f t="shared" si="22"/>
        <v>0</v>
      </c>
      <c r="AA81" s="227"/>
      <c r="AB81" s="33"/>
    </row>
    <row r="82" spans="2:28" s="38" customFormat="1" ht="30" customHeight="1">
      <c r="B82" s="298"/>
      <c r="C82" s="299" t="s">
        <v>180</v>
      </c>
      <c r="D82" s="202">
        <v>0</v>
      </c>
      <c r="E82" s="202">
        <v>0</v>
      </c>
      <c r="F82" s="202">
        <v>0</v>
      </c>
      <c r="G82" s="202">
        <v>0</v>
      </c>
      <c r="H82" s="202">
        <v>0</v>
      </c>
      <c r="I82" s="202">
        <v>0</v>
      </c>
      <c r="J82" s="202">
        <v>0</v>
      </c>
      <c r="K82" s="202">
        <v>0</v>
      </c>
      <c r="L82" s="202">
        <v>0</v>
      </c>
      <c r="M82" s="202">
        <v>0</v>
      </c>
      <c r="N82" s="202">
        <v>0</v>
      </c>
      <c r="O82" s="202">
        <v>0</v>
      </c>
      <c r="P82" s="202">
        <v>0</v>
      </c>
      <c r="Q82" s="202">
        <v>0</v>
      </c>
      <c r="R82" s="202">
        <v>0</v>
      </c>
      <c r="S82" s="202">
        <v>0</v>
      </c>
      <c r="T82" s="202">
        <v>0</v>
      </c>
      <c r="U82" s="202">
        <v>0</v>
      </c>
      <c r="V82" s="202">
        <v>0</v>
      </c>
      <c r="W82" s="202">
        <v>0</v>
      </c>
      <c r="X82" s="202">
        <v>0</v>
      </c>
      <c r="Y82" s="202">
        <v>0</v>
      </c>
      <c r="Z82" s="201">
        <f t="shared" si="22"/>
        <v>0</v>
      </c>
      <c r="AA82" s="228"/>
      <c r="AB82" s="37"/>
    </row>
    <row r="83" spans="2:28" s="34" customFormat="1" ht="16.5" customHeight="1">
      <c r="B83" s="297"/>
      <c r="C83" s="147" t="s">
        <v>70</v>
      </c>
      <c r="D83" s="198">
        <v>0</v>
      </c>
      <c r="E83" s="198">
        <v>0</v>
      </c>
      <c r="F83" s="198">
        <v>0</v>
      </c>
      <c r="G83" s="198">
        <v>0</v>
      </c>
      <c r="H83" s="198">
        <v>0</v>
      </c>
      <c r="I83" s="198">
        <v>0</v>
      </c>
      <c r="J83" s="198">
        <v>0</v>
      </c>
      <c r="K83" s="198">
        <v>0</v>
      </c>
      <c r="L83" s="198">
        <v>0</v>
      </c>
      <c r="M83" s="198">
        <v>0</v>
      </c>
      <c r="N83" s="198">
        <v>0</v>
      </c>
      <c r="O83" s="198">
        <v>0</v>
      </c>
      <c r="P83" s="198">
        <v>0</v>
      </c>
      <c r="Q83" s="198">
        <v>0</v>
      </c>
      <c r="R83" s="198">
        <v>0</v>
      </c>
      <c r="S83" s="198">
        <v>0</v>
      </c>
      <c r="T83" s="198">
        <v>0</v>
      </c>
      <c r="U83" s="198">
        <v>0</v>
      </c>
      <c r="V83" s="198">
        <v>0</v>
      </c>
      <c r="W83" s="198">
        <v>0</v>
      </c>
      <c r="X83" s="198">
        <v>0</v>
      </c>
      <c r="Y83" s="198">
        <v>0</v>
      </c>
      <c r="Z83" s="201">
        <f t="shared" si="22"/>
        <v>0</v>
      </c>
      <c r="AA83" s="227"/>
      <c r="AB83" s="33"/>
    </row>
    <row r="84" spans="2:28" s="34" customFormat="1" ht="16.5" customHeight="1">
      <c r="B84" s="297"/>
      <c r="C84" s="147" t="s">
        <v>270</v>
      </c>
      <c r="D84" s="198">
        <v>0</v>
      </c>
      <c r="E84" s="198">
        <v>0</v>
      </c>
      <c r="F84" s="198">
        <v>0</v>
      </c>
      <c r="G84" s="198">
        <v>0</v>
      </c>
      <c r="H84" s="198">
        <v>0</v>
      </c>
      <c r="I84" s="198">
        <v>0</v>
      </c>
      <c r="J84" s="198">
        <v>0</v>
      </c>
      <c r="K84" s="198">
        <v>0</v>
      </c>
      <c r="L84" s="198">
        <v>0</v>
      </c>
      <c r="M84" s="198">
        <v>0</v>
      </c>
      <c r="N84" s="198">
        <v>0</v>
      </c>
      <c r="O84" s="198">
        <v>0</v>
      </c>
      <c r="P84" s="198">
        <v>0</v>
      </c>
      <c r="Q84" s="198">
        <v>0</v>
      </c>
      <c r="R84" s="198">
        <v>0</v>
      </c>
      <c r="S84" s="198">
        <v>0</v>
      </c>
      <c r="T84" s="198">
        <v>0</v>
      </c>
      <c r="U84" s="198">
        <v>0</v>
      </c>
      <c r="V84" s="198">
        <v>0</v>
      </c>
      <c r="W84" s="198">
        <v>0</v>
      </c>
      <c r="X84" s="198">
        <v>0</v>
      </c>
      <c r="Y84" s="198">
        <v>0</v>
      </c>
      <c r="Z84" s="201">
        <f t="shared" si="22"/>
        <v>0</v>
      </c>
      <c r="AA84" s="227"/>
      <c r="AB84" s="33"/>
    </row>
    <row r="85" spans="2:28" s="34" customFormat="1" ht="16.5" customHeight="1">
      <c r="B85" s="297"/>
      <c r="C85" s="147" t="s">
        <v>181</v>
      </c>
      <c r="D85" s="198">
        <v>0</v>
      </c>
      <c r="E85" s="198">
        <v>0</v>
      </c>
      <c r="F85" s="198">
        <v>0</v>
      </c>
      <c r="G85" s="198">
        <v>0</v>
      </c>
      <c r="H85" s="198">
        <v>0</v>
      </c>
      <c r="I85" s="198">
        <v>0</v>
      </c>
      <c r="J85" s="198">
        <v>0</v>
      </c>
      <c r="K85" s="198">
        <v>0</v>
      </c>
      <c r="L85" s="198">
        <v>0</v>
      </c>
      <c r="M85" s="198">
        <v>0</v>
      </c>
      <c r="N85" s="198">
        <v>0</v>
      </c>
      <c r="O85" s="198">
        <v>0</v>
      </c>
      <c r="P85" s="198">
        <v>0</v>
      </c>
      <c r="Q85" s="198">
        <v>0</v>
      </c>
      <c r="R85" s="198">
        <v>0</v>
      </c>
      <c r="S85" s="198">
        <v>0</v>
      </c>
      <c r="T85" s="198">
        <v>0</v>
      </c>
      <c r="U85" s="198">
        <v>0</v>
      </c>
      <c r="V85" s="198">
        <v>0</v>
      </c>
      <c r="W85" s="198">
        <v>0</v>
      </c>
      <c r="X85" s="198">
        <v>0</v>
      </c>
      <c r="Y85" s="198">
        <v>0</v>
      </c>
      <c r="Z85" s="201">
        <f t="shared" si="22"/>
        <v>0</v>
      </c>
      <c r="AA85" s="227"/>
      <c r="AB85" s="33"/>
    </row>
    <row r="86" spans="2:28" s="34" customFormat="1" ht="16.5" customHeight="1">
      <c r="B86" s="297"/>
      <c r="C86" s="303" t="s">
        <v>51</v>
      </c>
      <c r="D86" s="198">
        <v>0</v>
      </c>
      <c r="E86" s="198">
        <v>0</v>
      </c>
      <c r="F86" s="198">
        <v>0</v>
      </c>
      <c r="G86" s="198">
        <v>0</v>
      </c>
      <c r="H86" s="198">
        <v>0</v>
      </c>
      <c r="I86" s="198">
        <v>0</v>
      </c>
      <c r="J86" s="198">
        <v>0</v>
      </c>
      <c r="K86" s="198">
        <v>0</v>
      </c>
      <c r="L86" s="198">
        <v>0</v>
      </c>
      <c r="M86" s="198">
        <v>0</v>
      </c>
      <c r="N86" s="198">
        <v>0</v>
      </c>
      <c r="O86" s="198">
        <v>0</v>
      </c>
      <c r="P86" s="198">
        <v>0</v>
      </c>
      <c r="Q86" s="198">
        <v>0</v>
      </c>
      <c r="R86" s="198">
        <v>0</v>
      </c>
      <c r="S86" s="198">
        <v>0</v>
      </c>
      <c r="T86" s="198">
        <v>0</v>
      </c>
      <c r="U86" s="198">
        <v>0</v>
      </c>
      <c r="V86" s="198">
        <v>0</v>
      </c>
      <c r="W86" s="198">
        <v>0</v>
      </c>
      <c r="X86" s="198">
        <v>0</v>
      </c>
      <c r="Y86" s="198">
        <v>0</v>
      </c>
      <c r="Z86" s="201">
        <f t="shared" si="22"/>
        <v>0</v>
      </c>
      <c r="AA86" s="227"/>
      <c r="AB86" s="33"/>
    </row>
    <row r="87" spans="2:28" s="34" customFormat="1" ht="16.5" customHeight="1">
      <c r="B87" s="297"/>
      <c r="C87" s="300" t="s">
        <v>217</v>
      </c>
      <c r="D87" s="198">
        <v>0</v>
      </c>
      <c r="E87" s="198">
        <v>0</v>
      </c>
      <c r="F87" s="198">
        <v>0</v>
      </c>
      <c r="G87" s="198">
        <v>0</v>
      </c>
      <c r="H87" s="198">
        <v>0</v>
      </c>
      <c r="I87" s="198">
        <v>0</v>
      </c>
      <c r="J87" s="198">
        <v>0</v>
      </c>
      <c r="K87" s="198">
        <v>0</v>
      </c>
      <c r="L87" s="198">
        <v>0</v>
      </c>
      <c r="M87" s="198">
        <v>0</v>
      </c>
      <c r="N87" s="198">
        <v>0</v>
      </c>
      <c r="O87" s="198">
        <v>0</v>
      </c>
      <c r="P87" s="198">
        <v>0</v>
      </c>
      <c r="Q87" s="198">
        <v>0</v>
      </c>
      <c r="R87" s="198">
        <v>0</v>
      </c>
      <c r="S87" s="198">
        <v>0</v>
      </c>
      <c r="T87" s="198">
        <v>0</v>
      </c>
      <c r="U87" s="198">
        <v>0</v>
      </c>
      <c r="V87" s="198">
        <v>0</v>
      </c>
      <c r="W87" s="198">
        <v>0</v>
      </c>
      <c r="X87" s="198">
        <v>0</v>
      </c>
      <c r="Y87" s="198">
        <v>0</v>
      </c>
      <c r="Z87" s="201">
        <f t="shared" si="22"/>
        <v>0</v>
      </c>
      <c r="AA87" s="227"/>
      <c r="AB87" s="33"/>
    </row>
    <row r="88" spans="2:28" s="38" customFormat="1" ht="24.75" customHeight="1">
      <c r="B88" s="298"/>
      <c r="C88" s="146" t="s">
        <v>12</v>
      </c>
      <c r="D88" s="202">
        <f>D89+D90</f>
        <v>0</v>
      </c>
      <c r="E88" s="202">
        <f aca="true" t="shared" si="24" ref="E88:Y88">E89+E90</f>
        <v>0</v>
      </c>
      <c r="F88" s="202">
        <f t="shared" si="24"/>
        <v>0</v>
      </c>
      <c r="G88" s="202">
        <f t="shared" si="24"/>
        <v>0</v>
      </c>
      <c r="H88" s="202">
        <f t="shared" si="24"/>
        <v>0</v>
      </c>
      <c r="I88" s="202">
        <f t="shared" si="24"/>
        <v>0</v>
      </c>
      <c r="J88" s="202">
        <f t="shared" si="24"/>
        <v>295.65</v>
      </c>
      <c r="K88" s="202">
        <f t="shared" si="24"/>
        <v>0</v>
      </c>
      <c r="L88" s="202">
        <f t="shared" si="24"/>
        <v>0</v>
      </c>
      <c r="M88" s="202">
        <f t="shared" si="24"/>
        <v>0</v>
      </c>
      <c r="N88" s="202">
        <f t="shared" si="24"/>
        <v>0</v>
      </c>
      <c r="O88" s="202">
        <f t="shared" si="24"/>
        <v>0</v>
      </c>
      <c r="P88" s="202">
        <f t="shared" si="24"/>
        <v>0</v>
      </c>
      <c r="Q88" s="202">
        <f t="shared" si="24"/>
        <v>0</v>
      </c>
      <c r="R88" s="202">
        <f t="shared" si="24"/>
        <v>0</v>
      </c>
      <c r="S88" s="202">
        <f t="shared" si="24"/>
        <v>0</v>
      </c>
      <c r="T88" s="202">
        <f t="shared" si="24"/>
        <v>0</v>
      </c>
      <c r="U88" s="202">
        <f t="shared" si="24"/>
        <v>0</v>
      </c>
      <c r="V88" s="202">
        <f t="shared" si="24"/>
        <v>0</v>
      </c>
      <c r="W88" s="202">
        <f t="shared" si="24"/>
        <v>0</v>
      </c>
      <c r="X88" s="202">
        <f t="shared" si="24"/>
        <v>0</v>
      </c>
      <c r="Y88" s="202">
        <f t="shared" si="24"/>
        <v>0</v>
      </c>
      <c r="Z88" s="201">
        <f t="shared" si="22"/>
        <v>295.65</v>
      </c>
      <c r="AA88" s="228"/>
      <c r="AB88" s="37"/>
    </row>
    <row r="89" spans="2:28" s="65" customFormat="1" ht="16.5" customHeight="1">
      <c r="B89" s="194"/>
      <c r="C89" s="147" t="s">
        <v>58</v>
      </c>
      <c r="D89" s="204">
        <v>0</v>
      </c>
      <c r="E89" s="204">
        <v>0</v>
      </c>
      <c r="F89" s="204">
        <v>0</v>
      </c>
      <c r="G89" s="204">
        <v>0</v>
      </c>
      <c r="H89" s="204">
        <v>0</v>
      </c>
      <c r="I89" s="204">
        <v>0</v>
      </c>
      <c r="J89" s="204">
        <v>295.65</v>
      </c>
      <c r="K89" s="204">
        <v>0</v>
      </c>
      <c r="L89" s="204">
        <v>0</v>
      </c>
      <c r="M89" s="204">
        <v>0</v>
      </c>
      <c r="N89" s="204">
        <v>0</v>
      </c>
      <c r="O89" s="204">
        <v>0</v>
      </c>
      <c r="P89" s="204">
        <v>0</v>
      </c>
      <c r="Q89" s="204">
        <v>0</v>
      </c>
      <c r="R89" s="204">
        <v>0</v>
      </c>
      <c r="S89" s="204">
        <v>0</v>
      </c>
      <c r="T89" s="204">
        <v>0</v>
      </c>
      <c r="U89" s="204">
        <v>0</v>
      </c>
      <c r="V89" s="204">
        <v>0</v>
      </c>
      <c r="W89" s="204">
        <v>0</v>
      </c>
      <c r="X89" s="204">
        <v>0</v>
      </c>
      <c r="Y89" s="204">
        <v>0</v>
      </c>
      <c r="Z89" s="201">
        <f t="shared" si="22"/>
        <v>295.65</v>
      </c>
      <c r="AA89" s="230"/>
      <c r="AB89" s="64"/>
    </row>
    <row r="90" spans="2:28" s="34" customFormat="1" ht="16.5" customHeight="1">
      <c r="B90" s="297"/>
      <c r="C90" s="147" t="s">
        <v>59</v>
      </c>
      <c r="D90" s="198">
        <v>0</v>
      </c>
      <c r="E90" s="198">
        <v>0</v>
      </c>
      <c r="F90" s="198">
        <v>0</v>
      </c>
      <c r="G90" s="198">
        <v>0</v>
      </c>
      <c r="H90" s="198">
        <v>0</v>
      </c>
      <c r="I90" s="198">
        <v>0</v>
      </c>
      <c r="J90" s="198">
        <v>0</v>
      </c>
      <c r="K90" s="198">
        <v>0</v>
      </c>
      <c r="L90" s="198">
        <v>0</v>
      </c>
      <c r="M90" s="198">
        <v>0</v>
      </c>
      <c r="N90" s="198">
        <v>0</v>
      </c>
      <c r="O90" s="198">
        <v>0</v>
      </c>
      <c r="P90" s="198">
        <v>0</v>
      </c>
      <c r="Q90" s="198">
        <v>0</v>
      </c>
      <c r="R90" s="198">
        <v>0</v>
      </c>
      <c r="S90" s="198">
        <v>0</v>
      </c>
      <c r="T90" s="198">
        <v>0</v>
      </c>
      <c r="U90" s="198">
        <v>0</v>
      </c>
      <c r="V90" s="198">
        <v>0</v>
      </c>
      <c r="W90" s="198">
        <v>0</v>
      </c>
      <c r="X90" s="198">
        <v>0</v>
      </c>
      <c r="Y90" s="198">
        <v>0</v>
      </c>
      <c r="Z90" s="201">
        <f t="shared" si="22"/>
        <v>0</v>
      </c>
      <c r="AA90" s="227"/>
      <c r="AB90" s="33"/>
    </row>
    <row r="91" spans="2:28" s="38" customFormat="1" ht="30" customHeight="1">
      <c r="B91" s="301"/>
      <c r="C91" s="146" t="s">
        <v>45</v>
      </c>
      <c r="D91" s="203">
        <f>+SUM(D88,D79,D76)</f>
        <v>0</v>
      </c>
      <c r="E91" s="203">
        <f aca="true" t="shared" si="25" ref="E91:L91">+SUM(E88,E79,E76)</f>
        <v>0</v>
      </c>
      <c r="F91" s="203">
        <f t="shared" si="25"/>
        <v>0</v>
      </c>
      <c r="G91" s="203">
        <f t="shared" si="25"/>
        <v>0</v>
      </c>
      <c r="H91" s="203">
        <f t="shared" si="25"/>
        <v>0</v>
      </c>
      <c r="I91" s="203">
        <f t="shared" si="25"/>
        <v>0</v>
      </c>
      <c r="J91" s="203">
        <f t="shared" si="25"/>
        <v>295.65</v>
      </c>
      <c r="K91" s="203">
        <f t="shared" si="25"/>
        <v>0</v>
      </c>
      <c r="L91" s="203">
        <f t="shared" si="25"/>
        <v>0</v>
      </c>
      <c r="M91" s="203">
        <f aca="true" t="shared" si="26" ref="M91:R91">+SUM(M88,M79,M76)</f>
        <v>0</v>
      </c>
      <c r="N91" s="203">
        <f t="shared" si="26"/>
        <v>0</v>
      </c>
      <c r="O91" s="203">
        <f t="shared" si="26"/>
        <v>0</v>
      </c>
      <c r="P91" s="203">
        <f t="shared" si="26"/>
        <v>0</v>
      </c>
      <c r="Q91" s="203">
        <f t="shared" si="26"/>
        <v>0</v>
      </c>
      <c r="R91" s="203">
        <f t="shared" si="26"/>
        <v>0</v>
      </c>
      <c r="S91" s="203">
        <f aca="true" t="shared" si="27" ref="S91:Y91">+SUM(S88,S79,S76)</f>
        <v>0</v>
      </c>
      <c r="T91" s="203">
        <f t="shared" si="27"/>
        <v>0</v>
      </c>
      <c r="U91" s="203">
        <f t="shared" si="27"/>
        <v>0</v>
      </c>
      <c r="V91" s="203">
        <f t="shared" si="27"/>
        <v>0</v>
      </c>
      <c r="W91" s="203">
        <f t="shared" si="27"/>
        <v>0</v>
      </c>
      <c r="X91" s="203">
        <f t="shared" si="27"/>
        <v>0</v>
      </c>
      <c r="Y91" s="203">
        <f t="shared" si="27"/>
        <v>0</v>
      </c>
      <c r="Z91" s="201">
        <f t="shared" si="22"/>
        <v>295.65</v>
      </c>
      <c r="AA91" s="226"/>
      <c r="AB91" s="37"/>
    </row>
    <row r="92" spans="2:28" s="65" customFormat="1" ht="16.5" customHeight="1">
      <c r="B92" s="194"/>
      <c r="C92" s="195" t="s">
        <v>229</v>
      </c>
      <c r="D92" s="204">
        <v>0</v>
      </c>
      <c r="E92" s="204">
        <v>0</v>
      </c>
      <c r="F92" s="204">
        <v>0</v>
      </c>
      <c r="G92" s="204">
        <v>0</v>
      </c>
      <c r="H92" s="204">
        <v>0</v>
      </c>
      <c r="I92" s="204">
        <v>0</v>
      </c>
      <c r="J92" s="204">
        <v>0</v>
      </c>
      <c r="K92" s="204">
        <v>0</v>
      </c>
      <c r="L92" s="204">
        <v>0</v>
      </c>
      <c r="M92" s="204">
        <v>0</v>
      </c>
      <c r="N92" s="204">
        <v>0</v>
      </c>
      <c r="O92" s="204">
        <v>0</v>
      </c>
      <c r="P92" s="204">
        <v>0</v>
      </c>
      <c r="Q92" s="204">
        <v>0</v>
      </c>
      <c r="R92" s="204">
        <v>0</v>
      </c>
      <c r="S92" s="204">
        <v>0</v>
      </c>
      <c r="T92" s="204">
        <v>0</v>
      </c>
      <c r="U92" s="204">
        <v>0</v>
      </c>
      <c r="V92" s="204">
        <v>0</v>
      </c>
      <c r="W92" s="204">
        <v>0</v>
      </c>
      <c r="X92" s="204">
        <v>0</v>
      </c>
      <c r="Y92" s="204">
        <v>0</v>
      </c>
      <c r="Z92" s="205">
        <f>SUM(D92:Y92)</f>
        <v>0</v>
      </c>
      <c r="AA92" s="229"/>
      <c r="AB92" s="64"/>
    </row>
    <row r="93" spans="2:28" s="65" customFormat="1" ht="16.5" customHeight="1">
      <c r="B93" s="196"/>
      <c r="C93" s="197" t="s">
        <v>230</v>
      </c>
      <c r="D93" s="206">
        <v>0</v>
      </c>
      <c r="E93" s="206">
        <v>0</v>
      </c>
      <c r="F93" s="206">
        <v>0</v>
      </c>
      <c r="G93" s="206">
        <v>0</v>
      </c>
      <c r="H93" s="206">
        <v>0</v>
      </c>
      <c r="I93" s="206">
        <v>0</v>
      </c>
      <c r="J93" s="206">
        <v>0</v>
      </c>
      <c r="K93" s="206">
        <v>0</v>
      </c>
      <c r="L93" s="206">
        <v>0</v>
      </c>
      <c r="M93" s="206">
        <v>0</v>
      </c>
      <c r="N93" s="206">
        <v>0</v>
      </c>
      <c r="O93" s="206">
        <v>0</v>
      </c>
      <c r="P93" s="206">
        <v>0</v>
      </c>
      <c r="Q93" s="206">
        <v>0</v>
      </c>
      <c r="R93" s="206">
        <v>0</v>
      </c>
      <c r="S93" s="206">
        <v>0</v>
      </c>
      <c r="T93" s="206">
        <v>0</v>
      </c>
      <c r="U93" s="206">
        <v>0</v>
      </c>
      <c r="V93" s="206">
        <v>0</v>
      </c>
      <c r="W93" s="206">
        <v>0</v>
      </c>
      <c r="X93" s="206">
        <v>0</v>
      </c>
      <c r="Y93" s="206">
        <v>0</v>
      </c>
      <c r="Z93" s="205">
        <f>SUM(D93:Y93)</f>
        <v>0</v>
      </c>
      <c r="AA93" s="230"/>
      <c r="AB93" s="64"/>
    </row>
    <row r="94" spans="2:28" s="38" customFormat="1" ht="24.75" customHeight="1">
      <c r="B94" s="302"/>
      <c r="C94" s="148" t="s">
        <v>197</v>
      </c>
      <c r="D94" s="209"/>
      <c r="E94" s="209"/>
      <c r="F94" s="209"/>
      <c r="G94" s="209"/>
      <c r="H94" s="209"/>
      <c r="I94" s="209"/>
      <c r="J94" s="209"/>
      <c r="K94" s="209"/>
      <c r="L94" s="209"/>
      <c r="M94" s="209"/>
      <c r="N94" s="209"/>
      <c r="O94" s="209"/>
      <c r="P94" s="209"/>
      <c r="Q94" s="209"/>
      <c r="R94" s="209"/>
      <c r="S94" s="209"/>
      <c r="T94" s="209"/>
      <c r="U94" s="209"/>
      <c r="V94" s="209"/>
      <c r="W94" s="209"/>
      <c r="X94" s="209"/>
      <c r="Y94" s="209"/>
      <c r="Z94" s="210"/>
      <c r="AA94" s="226"/>
      <c r="AB94" s="37"/>
    </row>
    <row r="95" spans="2:28" s="38" customFormat="1" ht="30" customHeight="1">
      <c r="B95" s="302"/>
      <c r="C95" s="148" t="s">
        <v>17</v>
      </c>
      <c r="D95" s="209"/>
      <c r="E95" s="209"/>
      <c r="F95" s="209"/>
      <c r="G95" s="209"/>
      <c r="H95" s="209"/>
      <c r="I95" s="209"/>
      <c r="J95" s="209"/>
      <c r="K95" s="209"/>
      <c r="L95" s="209"/>
      <c r="M95" s="209"/>
      <c r="N95" s="209"/>
      <c r="O95" s="209"/>
      <c r="P95" s="209"/>
      <c r="Q95" s="209"/>
      <c r="R95" s="209"/>
      <c r="S95" s="209"/>
      <c r="T95" s="209"/>
      <c r="U95" s="209"/>
      <c r="V95" s="209"/>
      <c r="W95" s="209"/>
      <c r="X95" s="209"/>
      <c r="Y95" s="209"/>
      <c r="Z95" s="210"/>
      <c r="AA95" s="226"/>
      <c r="AB95" s="37"/>
    </row>
    <row r="96" spans="2:28" s="34" customFormat="1" ht="16.5" customHeight="1">
      <c r="B96" s="296"/>
      <c r="C96" s="145" t="s">
        <v>10</v>
      </c>
      <c r="D96" s="198">
        <f>D97+D98</f>
        <v>0.30322916666667</v>
      </c>
      <c r="E96" s="198">
        <f aca="true" t="shared" si="28" ref="E96:Y96">E97+E98</f>
        <v>0</v>
      </c>
      <c r="F96" s="198">
        <f t="shared" si="28"/>
        <v>3</v>
      </c>
      <c r="G96" s="198">
        <f t="shared" si="28"/>
        <v>1</v>
      </c>
      <c r="H96" s="198">
        <f t="shared" si="28"/>
        <v>0</v>
      </c>
      <c r="I96" s="198">
        <f t="shared" si="28"/>
        <v>19.14464212632556</v>
      </c>
      <c r="J96" s="198">
        <f t="shared" si="28"/>
        <v>52.81146487333333</v>
      </c>
      <c r="K96" s="198">
        <f t="shared" si="28"/>
        <v>0</v>
      </c>
      <c r="L96" s="198">
        <f t="shared" si="28"/>
        <v>0</v>
      </c>
      <c r="M96" s="198">
        <f t="shared" si="28"/>
        <v>9</v>
      </c>
      <c r="N96" s="198">
        <f t="shared" si="28"/>
        <v>0</v>
      </c>
      <c r="O96" s="198">
        <f t="shared" si="28"/>
        <v>0</v>
      </c>
      <c r="P96" s="198">
        <f t="shared" si="28"/>
        <v>0.12384757221881</v>
      </c>
      <c r="Q96" s="198">
        <f t="shared" si="28"/>
        <v>0</v>
      </c>
      <c r="R96" s="198">
        <f t="shared" si="28"/>
        <v>0</v>
      </c>
      <c r="S96" s="198">
        <f t="shared" si="28"/>
        <v>1</v>
      </c>
      <c r="T96" s="198">
        <f t="shared" si="28"/>
        <v>0</v>
      </c>
      <c r="U96" s="198">
        <f t="shared" si="28"/>
        <v>0</v>
      </c>
      <c r="V96" s="198">
        <f t="shared" si="28"/>
        <v>0</v>
      </c>
      <c r="W96" s="198">
        <f t="shared" si="28"/>
        <v>0</v>
      </c>
      <c r="X96" s="198">
        <f t="shared" si="28"/>
        <v>0</v>
      </c>
      <c r="Y96" s="198">
        <f t="shared" si="28"/>
        <v>0</v>
      </c>
      <c r="Z96" s="201">
        <f>SUM(D96:Y96)</f>
        <v>86.38318373854437</v>
      </c>
      <c r="AA96" s="227"/>
      <c r="AB96" s="33"/>
    </row>
    <row r="97" spans="2:28" s="34" customFormat="1" ht="16.5" customHeight="1">
      <c r="B97" s="297"/>
      <c r="C97" s="147" t="s">
        <v>58</v>
      </c>
      <c r="D97" s="198">
        <v>0</v>
      </c>
      <c r="E97" s="198">
        <v>0</v>
      </c>
      <c r="F97" s="198">
        <v>0</v>
      </c>
      <c r="G97" s="198">
        <v>0</v>
      </c>
      <c r="H97" s="198">
        <v>0</v>
      </c>
      <c r="I97" s="198">
        <v>0.228</v>
      </c>
      <c r="J97" s="198">
        <v>0</v>
      </c>
      <c r="K97" s="198">
        <v>0</v>
      </c>
      <c r="L97" s="198">
        <v>0</v>
      </c>
      <c r="M97" s="198">
        <v>0</v>
      </c>
      <c r="N97" s="198">
        <v>0</v>
      </c>
      <c r="O97" s="198">
        <v>0</v>
      </c>
      <c r="P97" s="198">
        <v>0</v>
      </c>
      <c r="Q97" s="198">
        <v>0</v>
      </c>
      <c r="R97" s="198">
        <v>0</v>
      </c>
      <c r="S97" s="198">
        <v>0.5</v>
      </c>
      <c r="T97" s="198">
        <v>0</v>
      </c>
      <c r="U97" s="198">
        <v>0</v>
      </c>
      <c r="V97" s="198">
        <v>0</v>
      </c>
      <c r="W97" s="198">
        <v>0</v>
      </c>
      <c r="X97" s="198">
        <v>0</v>
      </c>
      <c r="Y97" s="198">
        <v>0</v>
      </c>
      <c r="Z97" s="201">
        <f aca="true" t="shared" si="29" ref="Z97:Z111">SUM(D97:Y97)</f>
        <v>0.728</v>
      </c>
      <c r="AA97" s="227"/>
      <c r="AB97" s="33"/>
    </row>
    <row r="98" spans="2:28" s="34" customFormat="1" ht="16.5" customHeight="1">
      <c r="B98" s="297"/>
      <c r="C98" s="147" t="s">
        <v>59</v>
      </c>
      <c r="D98" s="198">
        <v>0.30322916666667</v>
      </c>
      <c r="E98" s="198">
        <v>0</v>
      </c>
      <c r="F98" s="198">
        <v>3</v>
      </c>
      <c r="G98" s="198">
        <v>1</v>
      </c>
      <c r="H98" s="198">
        <v>0</v>
      </c>
      <c r="I98" s="198">
        <v>18.91664212632556</v>
      </c>
      <c r="J98" s="198">
        <v>52.81146487333333</v>
      </c>
      <c r="K98" s="198">
        <v>0</v>
      </c>
      <c r="L98" s="198">
        <v>0</v>
      </c>
      <c r="M98" s="198">
        <v>9</v>
      </c>
      <c r="N98" s="198">
        <v>0</v>
      </c>
      <c r="O98" s="198">
        <v>0</v>
      </c>
      <c r="P98" s="198">
        <v>0.12384757221881</v>
      </c>
      <c r="Q98" s="198">
        <v>0</v>
      </c>
      <c r="R98" s="198">
        <v>0</v>
      </c>
      <c r="S98" s="198">
        <v>0.5</v>
      </c>
      <c r="T98" s="198">
        <v>0</v>
      </c>
      <c r="U98" s="198">
        <v>0</v>
      </c>
      <c r="V98" s="198">
        <v>0</v>
      </c>
      <c r="W98" s="198">
        <v>0</v>
      </c>
      <c r="X98" s="198">
        <v>0</v>
      </c>
      <c r="Y98" s="198">
        <v>0</v>
      </c>
      <c r="Z98" s="201">
        <f t="shared" si="29"/>
        <v>85.65518373854437</v>
      </c>
      <c r="AA98" s="227"/>
      <c r="AB98" s="33"/>
    </row>
    <row r="99" spans="2:28" s="34" customFormat="1" ht="30" customHeight="1">
      <c r="B99" s="296"/>
      <c r="C99" s="145" t="s">
        <v>11</v>
      </c>
      <c r="D99" s="198">
        <f>D100+D101</f>
        <v>0</v>
      </c>
      <c r="E99" s="198">
        <f aca="true" t="shared" si="30" ref="E99:Y99">E100+E101</f>
        <v>0</v>
      </c>
      <c r="F99" s="198">
        <f t="shared" si="30"/>
        <v>0</v>
      </c>
      <c r="G99" s="198">
        <f t="shared" si="30"/>
        <v>0</v>
      </c>
      <c r="H99" s="198">
        <f t="shared" si="30"/>
        <v>0</v>
      </c>
      <c r="I99" s="198">
        <f t="shared" si="30"/>
        <v>0</v>
      </c>
      <c r="J99" s="198">
        <f t="shared" si="30"/>
        <v>0</v>
      </c>
      <c r="K99" s="198">
        <f t="shared" si="30"/>
        <v>0</v>
      </c>
      <c r="L99" s="198">
        <f t="shared" si="30"/>
        <v>0</v>
      </c>
      <c r="M99" s="198">
        <f t="shared" si="30"/>
        <v>0</v>
      </c>
      <c r="N99" s="198">
        <f t="shared" si="30"/>
        <v>0</v>
      </c>
      <c r="O99" s="198">
        <f t="shared" si="30"/>
        <v>0</v>
      </c>
      <c r="P99" s="198">
        <f t="shared" si="30"/>
        <v>0</v>
      </c>
      <c r="Q99" s="198">
        <f t="shared" si="30"/>
        <v>0</v>
      </c>
      <c r="R99" s="198">
        <f t="shared" si="30"/>
        <v>0</v>
      </c>
      <c r="S99" s="198">
        <f t="shared" si="30"/>
        <v>0</v>
      </c>
      <c r="T99" s="198">
        <f t="shared" si="30"/>
        <v>0</v>
      </c>
      <c r="U99" s="198">
        <f t="shared" si="30"/>
        <v>0</v>
      </c>
      <c r="V99" s="198">
        <f t="shared" si="30"/>
        <v>0</v>
      </c>
      <c r="W99" s="198">
        <f t="shared" si="30"/>
        <v>0</v>
      </c>
      <c r="X99" s="198">
        <f t="shared" si="30"/>
        <v>0</v>
      </c>
      <c r="Y99" s="198">
        <f t="shared" si="30"/>
        <v>0</v>
      </c>
      <c r="Z99" s="201">
        <f t="shared" si="29"/>
        <v>0</v>
      </c>
      <c r="AA99" s="227"/>
      <c r="AB99" s="33"/>
    </row>
    <row r="100" spans="2:28" s="34" customFormat="1" ht="16.5" customHeight="1">
      <c r="B100" s="296"/>
      <c r="C100" s="147" t="s">
        <v>58</v>
      </c>
      <c r="D100" s="198">
        <v>0</v>
      </c>
      <c r="E100" s="198">
        <v>0</v>
      </c>
      <c r="F100" s="198">
        <v>0</v>
      </c>
      <c r="G100" s="198">
        <v>0</v>
      </c>
      <c r="H100" s="198">
        <v>0</v>
      </c>
      <c r="I100" s="198">
        <v>0</v>
      </c>
      <c r="J100" s="198">
        <v>0</v>
      </c>
      <c r="K100" s="198">
        <v>0</v>
      </c>
      <c r="L100" s="198">
        <v>0</v>
      </c>
      <c r="M100" s="198">
        <v>0</v>
      </c>
      <c r="N100" s="198">
        <v>0</v>
      </c>
      <c r="O100" s="198">
        <v>0</v>
      </c>
      <c r="P100" s="198">
        <v>0</v>
      </c>
      <c r="Q100" s="198">
        <v>0</v>
      </c>
      <c r="R100" s="198">
        <v>0</v>
      </c>
      <c r="S100" s="198">
        <v>0</v>
      </c>
      <c r="T100" s="198">
        <v>0</v>
      </c>
      <c r="U100" s="198">
        <v>0</v>
      </c>
      <c r="V100" s="198">
        <v>0</v>
      </c>
      <c r="W100" s="198">
        <v>0</v>
      </c>
      <c r="X100" s="198">
        <v>0</v>
      </c>
      <c r="Y100" s="198">
        <v>0</v>
      </c>
      <c r="Z100" s="201">
        <f t="shared" si="29"/>
        <v>0</v>
      </c>
      <c r="AA100" s="227"/>
      <c r="AB100" s="33"/>
    </row>
    <row r="101" spans="2:28" s="34" customFormat="1" ht="16.5" customHeight="1">
      <c r="B101" s="296"/>
      <c r="C101" s="147" t="s">
        <v>59</v>
      </c>
      <c r="D101" s="198">
        <v>0</v>
      </c>
      <c r="E101" s="198">
        <v>0</v>
      </c>
      <c r="F101" s="198">
        <v>0</v>
      </c>
      <c r="G101" s="198">
        <v>0</v>
      </c>
      <c r="H101" s="198">
        <v>0</v>
      </c>
      <c r="I101" s="198">
        <v>0</v>
      </c>
      <c r="J101" s="198">
        <v>0</v>
      </c>
      <c r="K101" s="198">
        <v>0</v>
      </c>
      <c r="L101" s="198">
        <v>0</v>
      </c>
      <c r="M101" s="198">
        <v>0</v>
      </c>
      <c r="N101" s="198">
        <v>0</v>
      </c>
      <c r="O101" s="198">
        <v>0</v>
      </c>
      <c r="P101" s="198">
        <v>0</v>
      </c>
      <c r="Q101" s="198">
        <v>0</v>
      </c>
      <c r="R101" s="198">
        <v>0</v>
      </c>
      <c r="S101" s="198">
        <v>0</v>
      </c>
      <c r="T101" s="198">
        <v>0</v>
      </c>
      <c r="U101" s="198">
        <v>0</v>
      </c>
      <c r="V101" s="198">
        <v>0</v>
      </c>
      <c r="W101" s="198">
        <v>0</v>
      </c>
      <c r="X101" s="198">
        <v>0</v>
      </c>
      <c r="Y101" s="198">
        <v>0</v>
      </c>
      <c r="Z101" s="201">
        <f t="shared" si="29"/>
        <v>0</v>
      </c>
      <c r="AA101" s="227"/>
      <c r="AB101" s="33"/>
    </row>
    <row r="102" spans="2:28" s="38" customFormat="1" ht="30" customHeight="1">
      <c r="B102" s="298"/>
      <c r="C102" s="299" t="s">
        <v>180</v>
      </c>
      <c r="D102" s="202">
        <v>0</v>
      </c>
      <c r="E102" s="202">
        <v>0</v>
      </c>
      <c r="F102" s="202">
        <v>0</v>
      </c>
      <c r="G102" s="202">
        <v>0</v>
      </c>
      <c r="H102" s="202">
        <v>0</v>
      </c>
      <c r="I102" s="202">
        <v>0</v>
      </c>
      <c r="J102" s="202">
        <v>0</v>
      </c>
      <c r="K102" s="202">
        <v>0</v>
      </c>
      <c r="L102" s="202">
        <v>0</v>
      </c>
      <c r="M102" s="202">
        <v>0</v>
      </c>
      <c r="N102" s="202">
        <v>0</v>
      </c>
      <c r="O102" s="202">
        <v>0</v>
      </c>
      <c r="P102" s="202">
        <v>0</v>
      </c>
      <c r="Q102" s="202">
        <v>0</v>
      </c>
      <c r="R102" s="202">
        <v>0</v>
      </c>
      <c r="S102" s="202">
        <v>0</v>
      </c>
      <c r="T102" s="202">
        <v>0</v>
      </c>
      <c r="U102" s="202">
        <v>0</v>
      </c>
      <c r="V102" s="202">
        <v>0</v>
      </c>
      <c r="W102" s="202">
        <v>0</v>
      </c>
      <c r="X102" s="202">
        <v>0</v>
      </c>
      <c r="Y102" s="202">
        <v>0</v>
      </c>
      <c r="Z102" s="201">
        <f t="shared" si="29"/>
        <v>0</v>
      </c>
      <c r="AA102" s="228"/>
      <c r="AB102" s="37"/>
    </row>
    <row r="103" spans="2:28" s="34" customFormat="1" ht="16.5" customHeight="1">
      <c r="B103" s="297"/>
      <c r="C103" s="147" t="s">
        <v>70</v>
      </c>
      <c r="D103" s="198">
        <v>0</v>
      </c>
      <c r="E103" s="198">
        <v>0</v>
      </c>
      <c r="F103" s="198">
        <v>0</v>
      </c>
      <c r="G103" s="198">
        <v>0</v>
      </c>
      <c r="H103" s="198">
        <v>0</v>
      </c>
      <c r="I103" s="198">
        <v>0</v>
      </c>
      <c r="J103" s="198">
        <v>0</v>
      </c>
      <c r="K103" s="198">
        <v>0</v>
      </c>
      <c r="L103" s="198">
        <v>0</v>
      </c>
      <c r="M103" s="198">
        <v>0</v>
      </c>
      <c r="N103" s="198">
        <v>0</v>
      </c>
      <c r="O103" s="198">
        <v>0</v>
      </c>
      <c r="P103" s="198">
        <v>0</v>
      </c>
      <c r="Q103" s="198">
        <v>0</v>
      </c>
      <c r="R103" s="198">
        <v>0</v>
      </c>
      <c r="S103" s="198">
        <v>0</v>
      </c>
      <c r="T103" s="198">
        <v>0</v>
      </c>
      <c r="U103" s="198">
        <v>0</v>
      </c>
      <c r="V103" s="198">
        <v>0</v>
      </c>
      <c r="W103" s="198">
        <v>0</v>
      </c>
      <c r="X103" s="198">
        <v>0</v>
      </c>
      <c r="Y103" s="198">
        <v>0</v>
      </c>
      <c r="Z103" s="201">
        <f t="shared" si="29"/>
        <v>0</v>
      </c>
      <c r="AA103" s="227"/>
      <c r="AB103" s="33"/>
    </row>
    <row r="104" spans="2:28" s="34" customFormat="1" ht="16.5" customHeight="1">
      <c r="B104" s="297"/>
      <c r="C104" s="147" t="s">
        <v>270</v>
      </c>
      <c r="D104" s="198">
        <v>0</v>
      </c>
      <c r="E104" s="198">
        <v>0</v>
      </c>
      <c r="F104" s="198">
        <v>0</v>
      </c>
      <c r="G104" s="198">
        <v>0</v>
      </c>
      <c r="H104" s="198">
        <v>0</v>
      </c>
      <c r="I104" s="198">
        <v>0</v>
      </c>
      <c r="J104" s="198">
        <v>0</v>
      </c>
      <c r="K104" s="198">
        <v>0</v>
      </c>
      <c r="L104" s="198">
        <v>0</v>
      </c>
      <c r="M104" s="198">
        <v>0</v>
      </c>
      <c r="N104" s="198">
        <v>0</v>
      </c>
      <c r="O104" s="198">
        <v>0</v>
      </c>
      <c r="P104" s="198">
        <v>0</v>
      </c>
      <c r="Q104" s="198">
        <v>0</v>
      </c>
      <c r="R104" s="198">
        <v>0</v>
      </c>
      <c r="S104" s="198">
        <v>0</v>
      </c>
      <c r="T104" s="198">
        <v>0</v>
      </c>
      <c r="U104" s="198">
        <v>0</v>
      </c>
      <c r="V104" s="198">
        <v>0</v>
      </c>
      <c r="W104" s="198">
        <v>0</v>
      </c>
      <c r="X104" s="198">
        <v>0</v>
      </c>
      <c r="Y104" s="198">
        <v>0</v>
      </c>
      <c r="Z104" s="201">
        <f t="shared" si="29"/>
        <v>0</v>
      </c>
      <c r="AA104" s="227"/>
      <c r="AB104" s="33"/>
    </row>
    <row r="105" spans="2:28" s="34" customFormat="1" ht="16.5" customHeight="1">
      <c r="B105" s="297"/>
      <c r="C105" s="147" t="s">
        <v>181</v>
      </c>
      <c r="D105" s="198">
        <v>0</v>
      </c>
      <c r="E105" s="198">
        <v>0</v>
      </c>
      <c r="F105" s="198">
        <v>0</v>
      </c>
      <c r="G105" s="198">
        <v>0</v>
      </c>
      <c r="H105" s="198">
        <v>0</v>
      </c>
      <c r="I105" s="198">
        <v>0</v>
      </c>
      <c r="J105" s="198">
        <v>0</v>
      </c>
      <c r="K105" s="198">
        <v>0</v>
      </c>
      <c r="L105" s="198">
        <v>0</v>
      </c>
      <c r="M105" s="198">
        <v>0</v>
      </c>
      <c r="N105" s="198">
        <v>0</v>
      </c>
      <c r="O105" s="198">
        <v>0</v>
      </c>
      <c r="P105" s="198">
        <v>0</v>
      </c>
      <c r="Q105" s="198">
        <v>0</v>
      </c>
      <c r="R105" s="198">
        <v>0</v>
      </c>
      <c r="S105" s="198">
        <v>0</v>
      </c>
      <c r="T105" s="198">
        <v>0</v>
      </c>
      <c r="U105" s="198">
        <v>0</v>
      </c>
      <c r="V105" s="198">
        <v>0</v>
      </c>
      <c r="W105" s="198">
        <v>0</v>
      </c>
      <c r="X105" s="198">
        <v>0</v>
      </c>
      <c r="Y105" s="198">
        <v>0</v>
      </c>
      <c r="Z105" s="201">
        <f t="shared" si="29"/>
        <v>0</v>
      </c>
      <c r="AA105" s="227"/>
      <c r="AB105" s="33"/>
    </row>
    <row r="106" spans="2:28" s="34" customFormat="1" ht="16.5" customHeight="1">
      <c r="B106" s="297"/>
      <c r="C106" s="303" t="s">
        <v>51</v>
      </c>
      <c r="D106" s="198">
        <v>0</v>
      </c>
      <c r="E106" s="198">
        <v>0</v>
      </c>
      <c r="F106" s="198">
        <v>0</v>
      </c>
      <c r="G106" s="198">
        <v>0</v>
      </c>
      <c r="H106" s="198">
        <v>0</v>
      </c>
      <c r="I106" s="198">
        <v>0</v>
      </c>
      <c r="J106" s="198">
        <v>0</v>
      </c>
      <c r="K106" s="198">
        <v>0</v>
      </c>
      <c r="L106" s="198">
        <v>0</v>
      </c>
      <c r="M106" s="198">
        <v>0</v>
      </c>
      <c r="N106" s="198">
        <v>0</v>
      </c>
      <c r="O106" s="198">
        <v>0</v>
      </c>
      <c r="P106" s="198">
        <v>0</v>
      </c>
      <c r="Q106" s="198">
        <v>0</v>
      </c>
      <c r="R106" s="198">
        <v>0</v>
      </c>
      <c r="S106" s="198">
        <v>0</v>
      </c>
      <c r="T106" s="198">
        <v>0</v>
      </c>
      <c r="U106" s="198">
        <v>0</v>
      </c>
      <c r="V106" s="198">
        <v>0</v>
      </c>
      <c r="W106" s="198">
        <v>0</v>
      </c>
      <c r="X106" s="198">
        <v>0</v>
      </c>
      <c r="Y106" s="198">
        <v>0</v>
      </c>
      <c r="Z106" s="201">
        <f t="shared" si="29"/>
        <v>0</v>
      </c>
      <c r="AA106" s="227"/>
      <c r="AB106" s="33"/>
    </row>
    <row r="107" spans="2:28" s="34" customFormat="1" ht="16.5" customHeight="1">
      <c r="B107" s="297"/>
      <c r="C107" s="300" t="s">
        <v>217</v>
      </c>
      <c r="D107" s="198">
        <v>0</v>
      </c>
      <c r="E107" s="198">
        <v>0</v>
      </c>
      <c r="F107" s="198">
        <v>0</v>
      </c>
      <c r="G107" s="198">
        <v>0</v>
      </c>
      <c r="H107" s="198">
        <v>0</v>
      </c>
      <c r="I107" s="198">
        <v>0</v>
      </c>
      <c r="J107" s="198">
        <v>0</v>
      </c>
      <c r="K107" s="198">
        <v>0</v>
      </c>
      <c r="L107" s="198">
        <v>0</v>
      </c>
      <c r="M107" s="198">
        <v>0</v>
      </c>
      <c r="N107" s="198">
        <v>0</v>
      </c>
      <c r="O107" s="198">
        <v>0</v>
      </c>
      <c r="P107" s="198">
        <v>0</v>
      </c>
      <c r="Q107" s="198">
        <v>0</v>
      </c>
      <c r="R107" s="198">
        <v>0</v>
      </c>
      <c r="S107" s="198">
        <v>0</v>
      </c>
      <c r="T107" s="198">
        <v>0</v>
      </c>
      <c r="U107" s="198">
        <v>0</v>
      </c>
      <c r="V107" s="198">
        <v>0</v>
      </c>
      <c r="W107" s="198">
        <v>0</v>
      </c>
      <c r="X107" s="198">
        <v>0</v>
      </c>
      <c r="Y107" s="198">
        <v>0</v>
      </c>
      <c r="Z107" s="201">
        <f t="shared" si="29"/>
        <v>0</v>
      </c>
      <c r="AA107" s="227"/>
      <c r="AB107" s="33"/>
    </row>
    <row r="108" spans="2:28" s="38" customFormat="1" ht="24.75" customHeight="1">
      <c r="B108" s="298"/>
      <c r="C108" s="146" t="s">
        <v>12</v>
      </c>
      <c r="D108" s="202">
        <f>D109+D110</f>
        <v>0</v>
      </c>
      <c r="E108" s="202">
        <f aca="true" t="shared" si="31" ref="E108:Y108">E109+E110</f>
        <v>0</v>
      </c>
      <c r="F108" s="202">
        <f t="shared" si="31"/>
        <v>1.24</v>
      </c>
      <c r="G108" s="202">
        <f t="shared" si="31"/>
        <v>0</v>
      </c>
      <c r="H108" s="202">
        <f t="shared" si="31"/>
        <v>0</v>
      </c>
      <c r="I108" s="202">
        <f t="shared" si="31"/>
        <v>6.296127</v>
      </c>
      <c r="J108" s="202">
        <f t="shared" si="31"/>
        <v>0</v>
      </c>
      <c r="K108" s="202">
        <f t="shared" si="31"/>
        <v>0</v>
      </c>
      <c r="L108" s="202">
        <f t="shared" si="31"/>
        <v>0</v>
      </c>
      <c r="M108" s="202">
        <f t="shared" si="31"/>
        <v>0</v>
      </c>
      <c r="N108" s="202">
        <f t="shared" si="31"/>
        <v>0</v>
      </c>
      <c r="O108" s="202">
        <f t="shared" si="31"/>
        <v>0</v>
      </c>
      <c r="P108" s="202">
        <f t="shared" si="31"/>
        <v>0</v>
      </c>
      <c r="Q108" s="202">
        <f t="shared" si="31"/>
        <v>0</v>
      </c>
      <c r="R108" s="202">
        <f t="shared" si="31"/>
        <v>0</v>
      </c>
      <c r="S108" s="202">
        <f t="shared" si="31"/>
        <v>0</v>
      </c>
      <c r="T108" s="202">
        <f t="shared" si="31"/>
        <v>0</v>
      </c>
      <c r="U108" s="202">
        <f t="shared" si="31"/>
        <v>0</v>
      </c>
      <c r="V108" s="202">
        <f t="shared" si="31"/>
        <v>0</v>
      </c>
      <c r="W108" s="202">
        <f t="shared" si="31"/>
        <v>0</v>
      </c>
      <c r="X108" s="202">
        <f t="shared" si="31"/>
        <v>0</v>
      </c>
      <c r="Y108" s="202">
        <f t="shared" si="31"/>
        <v>0</v>
      </c>
      <c r="Z108" s="201">
        <f t="shared" si="29"/>
        <v>7.5361270000000005</v>
      </c>
      <c r="AA108" s="228"/>
      <c r="AB108" s="37"/>
    </row>
    <row r="109" spans="2:28" s="34" customFormat="1" ht="16.5" customHeight="1">
      <c r="B109" s="297"/>
      <c r="C109" s="147" t="s">
        <v>58</v>
      </c>
      <c r="D109" s="198">
        <v>0</v>
      </c>
      <c r="E109" s="198">
        <v>0</v>
      </c>
      <c r="F109" s="198">
        <v>1.24</v>
      </c>
      <c r="G109" s="198">
        <v>0</v>
      </c>
      <c r="H109" s="198">
        <v>0</v>
      </c>
      <c r="I109" s="198">
        <v>6.296127</v>
      </c>
      <c r="J109" s="198">
        <v>0</v>
      </c>
      <c r="K109" s="198">
        <v>0</v>
      </c>
      <c r="L109" s="198">
        <v>0</v>
      </c>
      <c r="M109" s="198">
        <v>0</v>
      </c>
      <c r="N109" s="198">
        <v>0</v>
      </c>
      <c r="O109" s="198">
        <v>0</v>
      </c>
      <c r="P109" s="198">
        <v>0</v>
      </c>
      <c r="Q109" s="198">
        <v>0</v>
      </c>
      <c r="R109" s="198">
        <v>0</v>
      </c>
      <c r="S109" s="198">
        <v>0</v>
      </c>
      <c r="T109" s="198">
        <v>0</v>
      </c>
      <c r="U109" s="198">
        <v>0</v>
      </c>
      <c r="V109" s="198">
        <v>0</v>
      </c>
      <c r="W109" s="198">
        <v>0</v>
      </c>
      <c r="X109" s="198">
        <v>0</v>
      </c>
      <c r="Y109" s="198">
        <v>0</v>
      </c>
      <c r="Z109" s="201">
        <f t="shared" si="29"/>
        <v>7.5361270000000005</v>
      </c>
      <c r="AA109" s="227"/>
      <c r="AB109" s="33"/>
    </row>
    <row r="110" spans="2:28" s="34" customFormat="1" ht="16.5" customHeight="1">
      <c r="B110" s="297"/>
      <c r="C110" s="147" t="s">
        <v>59</v>
      </c>
      <c r="D110" s="198">
        <v>0</v>
      </c>
      <c r="E110" s="198">
        <v>0</v>
      </c>
      <c r="F110" s="198">
        <v>0</v>
      </c>
      <c r="G110" s="198">
        <v>0</v>
      </c>
      <c r="H110" s="198">
        <v>0</v>
      </c>
      <c r="I110" s="198">
        <v>0</v>
      </c>
      <c r="J110" s="198">
        <v>0</v>
      </c>
      <c r="K110" s="198">
        <v>0</v>
      </c>
      <c r="L110" s="198">
        <v>0</v>
      </c>
      <c r="M110" s="198">
        <v>0</v>
      </c>
      <c r="N110" s="198">
        <v>0</v>
      </c>
      <c r="O110" s="198">
        <v>0</v>
      </c>
      <c r="P110" s="198">
        <v>0</v>
      </c>
      <c r="Q110" s="198">
        <v>0</v>
      </c>
      <c r="R110" s="198">
        <v>0</v>
      </c>
      <c r="S110" s="198">
        <v>0</v>
      </c>
      <c r="T110" s="198">
        <v>0</v>
      </c>
      <c r="U110" s="198">
        <v>0</v>
      </c>
      <c r="V110" s="198">
        <v>0</v>
      </c>
      <c r="W110" s="198">
        <v>0</v>
      </c>
      <c r="X110" s="198">
        <v>0</v>
      </c>
      <c r="Y110" s="198">
        <v>0</v>
      </c>
      <c r="Z110" s="201">
        <f t="shared" si="29"/>
        <v>0</v>
      </c>
      <c r="AA110" s="227"/>
      <c r="AB110" s="33"/>
    </row>
    <row r="111" spans="2:28" s="38" customFormat="1" ht="30" customHeight="1">
      <c r="B111" s="301"/>
      <c r="C111" s="146" t="s">
        <v>46</v>
      </c>
      <c r="D111" s="203">
        <f>+SUM(D108,D99,D96)</f>
        <v>0.30322916666667</v>
      </c>
      <c r="E111" s="203">
        <f aca="true" t="shared" si="32" ref="E111:L111">+SUM(E108,E99,E96)</f>
        <v>0</v>
      </c>
      <c r="F111" s="203">
        <f t="shared" si="32"/>
        <v>4.24</v>
      </c>
      <c r="G111" s="203">
        <f t="shared" si="32"/>
        <v>1</v>
      </c>
      <c r="H111" s="203">
        <f t="shared" si="32"/>
        <v>0</v>
      </c>
      <c r="I111" s="203">
        <f t="shared" si="32"/>
        <v>25.440769126325563</v>
      </c>
      <c r="J111" s="203">
        <f t="shared" si="32"/>
        <v>52.81146487333333</v>
      </c>
      <c r="K111" s="203">
        <f t="shared" si="32"/>
        <v>0</v>
      </c>
      <c r="L111" s="203">
        <f t="shared" si="32"/>
        <v>0</v>
      </c>
      <c r="M111" s="203">
        <f aca="true" t="shared" si="33" ref="M111:R111">+SUM(M108,M99,M96)</f>
        <v>9</v>
      </c>
      <c r="N111" s="203">
        <f t="shared" si="33"/>
        <v>0</v>
      </c>
      <c r="O111" s="203">
        <f t="shared" si="33"/>
        <v>0</v>
      </c>
      <c r="P111" s="203">
        <f t="shared" si="33"/>
        <v>0.12384757221881</v>
      </c>
      <c r="Q111" s="203">
        <f t="shared" si="33"/>
        <v>0</v>
      </c>
      <c r="R111" s="203">
        <f t="shared" si="33"/>
        <v>0</v>
      </c>
      <c r="S111" s="203">
        <f aca="true" t="shared" si="34" ref="S111:Y111">+SUM(S108,S99,S96)</f>
        <v>1</v>
      </c>
      <c r="T111" s="203">
        <f t="shared" si="34"/>
        <v>0</v>
      </c>
      <c r="U111" s="203">
        <f t="shared" si="34"/>
        <v>0</v>
      </c>
      <c r="V111" s="203">
        <f t="shared" si="34"/>
        <v>0</v>
      </c>
      <c r="W111" s="203">
        <f t="shared" si="34"/>
        <v>0</v>
      </c>
      <c r="X111" s="203">
        <f t="shared" si="34"/>
        <v>0</v>
      </c>
      <c r="Y111" s="203">
        <f t="shared" si="34"/>
        <v>0</v>
      </c>
      <c r="Z111" s="201">
        <f t="shared" si="29"/>
        <v>93.91931073854437</v>
      </c>
      <c r="AA111" s="226"/>
      <c r="AB111" s="37"/>
    </row>
    <row r="112" spans="2:28" s="65" customFormat="1" ht="16.5" customHeight="1">
      <c r="B112" s="194"/>
      <c r="C112" s="195" t="s">
        <v>229</v>
      </c>
      <c r="D112" s="204">
        <v>0</v>
      </c>
      <c r="E112" s="204">
        <v>0</v>
      </c>
      <c r="F112" s="204">
        <v>0</v>
      </c>
      <c r="G112" s="204">
        <v>0</v>
      </c>
      <c r="H112" s="204">
        <v>0</v>
      </c>
      <c r="I112" s="204">
        <v>0</v>
      </c>
      <c r="J112" s="204">
        <v>0</v>
      </c>
      <c r="K112" s="204">
        <v>0</v>
      </c>
      <c r="L112" s="204">
        <v>0</v>
      </c>
      <c r="M112" s="204">
        <v>0</v>
      </c>
      <c r="N112" s="204">
        <v>0</v>
      </c>
      <c r="O112" s="204">
        <v>0</v>
      </c>
      <c r="P112" s="204">
        <v>0</v>
      </c>
      <c r="Q112" s="204">
        <v>0</v>
      </c>
      <c r="R112" s="204">
        <v>0</v>
      </c>
      <c r="S112" s="204">
        <v>0</v>
      </c>
      <c r="T112" s="204">
        <v>0</v>
      </c>
      <c r="U112" s="204">
        <v>0</v>
      </c>
      <c r="V112" s="204">
        <v>0</v>
      </c>
      <c r="W112" s="204">
        <v>0</v>
      </c>
      <c r="X112" s="204">
        <v>0</v>
      </c>
      <c r="Y112" s="204">
        <v>0</v>
      </c>
      <c r="Z112" s="205">
        <f>SUM(D112:Y112)</f>
        <v>0</v>
      </c>
      <c r="AA112" s="229"/>
      <c r="AB112" s="64"/>
    </row>
    <row r="113" spans="2:28" s="65" customFormat="1" ht="16.5" customHeight="1">
      <c r="B113" s="196"/>
      <c r="C113" s="197" t="s">
        <v>230</v>
      </c>
      <c r="D113" s="206">
        <v>0.30322916666667</v>
      </c>
      <c r="E113" s="206">
        <v>0</v>
      </c>
      <c r="F113" s="206">
        <v>0</v>
      </c>
      <c r="G113" s="206">
        <v>0</v>
      </c>
      <c r="H113" s="206">
        <v>0</v>
      </c>
      <c r="I113" s="206">
        <v>3.32764212632556</v>
      </c>
      <c r="J113" s="206">
        <v>2.96946487333333</v>
      </c>
      <c r="K113" s="206">
        <v>0</v>
      </c>
      <c r="L113" s="206">
        <v>0</v>
      </c>
      <c r="M113" s="206">
        <v>0</v>
      </c>
      <c r="N113" s="206">
        <v>0</v>
      </c>
      <c r="O113" s="206">
        <v>0</v>
      </c>
      <c r="P113" s="206">
        <v>0.12384757221881</v>
      </c>
      <c r="Q113" s="206">
        <v>0</v>
      </c>
      <c r="R113" s="206">
        <v>0</v>
      </c>
      <c r="S113" s="206">
        <v>0.5</v>
      </c>
      <c r="T113" s="206">
        <v>0</v>
      </c>
      <c r="U113" s="206">
        <v>0</v>
      </c>
      <c r="V113" s="206">
        <v>0</v>
      </c>
      <c r="W113" s="206">
        <v>0</v>
      </c>
      <c r="X113" s="206">
        <v>0</v>
      </c>
      <c r="Y113" s="206">
        <v>0</v>
      </c>
      <c r="Z113" s="205">
        <f>SUM(D113:Y113)</f>
        <v>7.22418373854437</v>
      </c>
      <c r="AA113" s="230"/>
      <c r="AB113" s="64"/>
    </row>
    <row r="114" spans="2:28" s="38" customFormat="1" ht="30" customHeight="1">
      <c r="B114" s="302"/>
      <c r="C114" s="148" t="s">
        <v>18</v>
      </c>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10"/>
      <c r="AA114" s="226"/>
      <c r="AB114" s="37"/>
    </row>
    <row r="115" spans="2:28" s="34" customFormat="1" ht="16.5" customHeight="1">
      <c r="B115" s="296"/>
      <c r="C115" s="145" t="s">
        <v>10</v>
      </c>
      <c r="D115" s="198">
        <f>D116+D117</f>
        <v>0</v>
      </c>
      <c r="E115" s="198">
        <f aca="true" t="shared" si="35" ref="E115:Y115">E116+E117</f>
        <v>0</v>
      </c>
      <c r="F115" s="198">
        <f t="shared" si="35"/>
        <v>1.242274</v>
      </c>
      <c r="G115" s="198">
        <f t="shared" si="35"/>
        <v>0</v>
      </c>
      <c r="H115" s="198">
        <f t="shared" si="35"/>
        <v>0</v>
      </c>
      <c r="I115" s="198">
        <f t="shared" si="35"/>
        <v>6.296</v>
      </c>
      <c r="J115" s="198">
        <f t="shared" si="35"/>
        <v>0</v>
      </c>
      <c r="K115" s="198">
        <f t="shared" si="35"/>
        <v>0</v>
      </c>
      <c r="L115" s="198">
        <f t="shared" si="35"/>
        <v>0</v>
      </c>
      <c r="M115" s="198">
        <f t="shared" si="35"/>
        <v>0</v>
      </c>
      <c r="N115" s="198">
        <f t="shared" si="35"/>
        <v>0</v>
      </c>
      <c r="O115" s="198">
        <f t="shared" si="35"/>
        <v>0</v>
      </c>
      <c r="P115" s="198">
        <f t="shared" si="35"/>
        <v>0</v>
      </c>
      <c r="Q115" s="198">
        <f t="shared" si="35"/>
        <v>0</v>
      </c>
      <c r="R115" s="198">
        <f t="shared" si="35"/>
        <v>0</v>
      </c>
      <c r="S115" s="198">
        <f t="shared" si="35"/>
        <v>0.5</v>
      </c>
      <c r="T115" s="198">
        <f t="shared" si="35"/>
        <v>0</v>
      </c>
      <c r="U115" s="198">
        <f t="shared" si="35"/>
        <v>0</v>
      </c>
      <c r="V115" s="198">
        <f t="shared" si="35"/>
        <v>0</v>
      </c>
      <c r="W115" s="198">
        <f t="shared" si="35"/>
        <v>0</v>
      </c>
      <c r="X115" s="198">
        <f t="shared" si="35"/>
        <v>0</v>
      </c>
      <c r="Y115" s="198">
        <f t="shared" si="35"/>
        <v>0</v>
      </c>
      <c r="Z115" s="201">
        <f>SUM(D115:Y115)</f>
        <v>8.038274000000001</v>
      </c>
      <c r="AA115" s="227"/>
      <c r="AB115" s="33"/>
    </row>
    <row r="116" spans="2:28" s="34" customFormat="1" ht="16.5" customHeight="1">
      <c r="B116" s="297"/>
      <c r="C116" s="147" t="s">
        <v>58</v>
      </c>
      <c r="D116" s="198">
        <v>0</v>
      </c>
      <c r="E116" s="198">
        <v>0</v>
      </c>
      <c r="F116" s="198">
        <v>0</v>
      </c>
      <c r="G116" s="198">
        <v>0</v>
      </c>
      <c r="H116" s="198">
        <v>0</v>
      </c>
      <c r="I116" s="198">
        <v>0</v>
      </c>
      <c r="J116" s="198">
        <v>0</v>
      </c>
      <c r="K116" s="198">
        <v>0</v>
      </c>
      <c r="L116" s="198">
        <v>0</v>
      </c>
      <c r="M116" s="198">
        <v>0</v>
      </c>
      <c r="N116" s="198">
        <v>0</v>
      </c>
      <c r="O116" s="198">
        <v>0</v>
      </c>
      <c r="P116" s="198">
        <v>0</v>
      </c>
      <c r="Q116" s="198">
        <v>0</v>
      </c>
      <c r="R116" s="198">
        <v>0</v>
      </c>
      <c r="S116" s="198">
        <v>0.5</v>
      </c>
      <c r="T116" s="198">
        <v>0</v>
      </c>
      <c r="U116" s="198">
        <v>0</v>
      </c>
      <c r="V116" s="198">
        <v>0</v>
      </c>
      <c r="W116" s="198">
        <v>0</v>
      </c>
      <c r="X116" s="198">
        <v>0</v>
      </c>
      <c r="Y116" s="198">
        <v>0</v>
      </c>
      <c r="Z116" s="201">
        <f aca="true" t="shared" si="36" ref="Z116:Z130">SUM(D116:Y116)</f>
        <v>0.5</v>
      </c>
      <c r="AA116" s="227"/>
      <c r="AB116" s="33"/>
    </row>
    <row r="117" spans="2:28" s="34" customFormat="1" ht="16.5" customHeight="1">
      <c r="B117" s="297"/>
      <c r="C117" s="147" t="s">
        <v>59</v>
      </c>
      <c r="D117" s="198">
        <v>0</v>
      </c>
      <c r="E117" s="198">
        <v>0</v>
      </c>
      <c r="F117" s="198">
        <v>1.242274</v>
      </c>
      <c r="G117" s="198">
        <v>0</v>
      </c>
      <c r="H117" s="198">
        <v>0</v>
      </c>
      <c r="I117" s="198">
        <v>6.296</v>
      </c>
      <c r="J117" s="198">
        <v>0</v>
      </c>
      <c r="K117" s="198">
        <v>0</v>
      </c>
      <c r="L117" s="198">
        <v>0</v>
      </c>
      <c r="M117" s="198">
        <v>0</v>
      </c>
      <c r="N117" s="198">
        <v>0</v>
      </c>
      <c r="O117" s="198">
        <v>0</v>
      </c>
      <c r="P117" s="198">
        <v>0</v>
      </c>
      <c r="Q117" s="198">
        <v>0</v>
      </c>
      <c r="R117" s="198">
        <v>0</v>
      </c>
      <c r="S117" s="198">
        <v>0</v>
      </c>
      <c r="T117" s="198">
        <v>0</v>
      </c>
      <c r="U117" s="198">
        <v>0</v>
      </c>
      <c r="V117" s="198">
        <v>0</v>
      </c>
      <c r="W117" s="198">
        <v>0</v>
      </c>
      <c r="X117" s="198">
        <v>0</v>
      </c>
      <c r="Y117" s="198">
        <v>0</v>
      </c>
      <c r="Z117" s="201">
        <f t="shared" si="36"/>
        <v>7.538274</v>
      </c>
      <c r="AA117" s="227"/>
      <c r="AB117" s="33"/>
    </row>
    <row r="118" spans="2:28" s="34" customFormat="1" ht="30" customHeight="1">
      <c r="B118" s="296"/>
      <c r="C118" s="145" t="s">
        <v>11</v>
      </c>
      <c r="D118" s="198">
        <f>D119+D120</f>
        <v>0</v>
      </c>
      <c r="E118" s="198">
        <f aca="true" t="shared" si="37" ref="E118:Y118">E119+E120</f>
        <v>0</v>
      </c>
      <c r="F118" s="198">
        <f t="shared" si="37"/>
        <v>0</v>
      </c>
      <c r="G118" s="198">
        <f t="shared" si="37"/>
        <v>0</v>
      </c>
      <c r="H118" s="198">
        <f t="shared" si="37"/>
        <v>0</v>
      </c>
      <c r="I118" s="198">
        <f t="shared" si="37"/>
        <v>0</v>
      </c>
      <c r="J118" s="198">
        <f t="shared" si="37"/>
        <v>0</v>
      </c>
      <c r="K118" s="198">
        <f t="shared" si="37"/>
        <v>0</v>
      </c>
      <c r="L118" s="198">
        <f t="shared" si="37"/>
        <v>0</v>
      </c>
      <c r="M118" s="198">
        <f t="shared" si="37"/>
        <v>0</v>
      </c>
      <c r="N118" s="198">
        <f t="shared" si="37"/>
        <v>0</v>
      </c>
      <c r="O118" s="198">
        <f t="shared" si="37"/>
        <v>0</v>
      </c>
      <c r="P118" s="198">
        <f t="shared" si="37"/>
        <v>0</v>
      </c>
      <c r="Q118" s="198">
        <f t="shared" si="37"/>
        <v>0</v>
      </c>
      <c r="R118" s="198">
        <f t="shared" si="37"/>
        <v>0</v>
      </c>
      <c r="S118" s="198">
        <f t="shared" si="37"/>
        <v>0</v>
      </c>
      <c r="T118" s="198">
        <f t="shared" si="37"/>
        <v>0</v>
      </c>
      <c r="U118" s="198">
        <f t="shared" si="37"/>
        <v>0</v>
      </c>
      <c r="V118" s="198">
        <f t="shared" si="37"/>
        <v>0</v>
      </c>
      <c r="W118" s="198">
        <f t="shared" si="37"/>
        <v>0</v>
      </c>
      <c r="X118" s="198">
        <f t="shared" si="37"/>
        <v>0</v>
      </c>
      <c r="Y118" s="198">
        <f t="shared" si="37"/>
        <v>0</v>
      </c>
      <c r="Z118" s="201">
        <f t="shared" si="36"/>
        <v>0</v>
      </c>
      <c r="AA118" s="227"/>
      <c r="AB118" s="33"/>
    </row>
    <row r="119" spans="2:28" s="34" customFormat="1" ht="16.5" customHeight="1">
      <c r="B119" s="296"/>
      <c r="C119" s="147" t="s">
        <v>58</v>
      </c>
      <c r="D119" s="198">
        <v>0</v>
      </c>
      <c r="E119" s="198">
        <v>0</v>
      </c>
      <c r="F119" s="198">
        <v>0</v>
      </c>
      <c r="G119" s="198">
        <v>0</v>
      </c>
      <c r="H119" s="198">
        <v>0</v>
      </c>
      <c r="I119" s="198">
        <v>0</v>
      </c>
      <c r="J119" s="198">
        <v>0</v>
      </c>
      <c r="K119" s="198">
        <v>0</v>
      </c>
      <c r="L119" s="198">
        <v>0</v>
      </c>
      <c r="M119" s="198">
        <v>0</v>
      </c>
      <c r="N119" s="198">
        <v>0</v>
      </c>
      <c r="O119" s="198">
        <v>0</v>
      </c>
      <c r="P119" s="198">
        <v>0</v>
      </c>
      <c r="Q119" s="198">
        <v>0</v>
      </c>
      <c r="R119" s="198">
        <v>0</v>
      </c>
      <c r="S119" s="198">
        <v>0</v>
      </c>
      <c r="T119" s="198">
        <v>0</v>
      </c>
      <c r="U119" s="198">
        <v>0</v>
      </c>
      <c r="V119" s="198">
        <v>0</v>
      </c>
      <c r="W119" s="198">
        <v>0</v>
      </c>
      <c r="X119" s="198">
        <v>0</v>
      </c>
      <c r="Y119" s="198">
        <v>0</v>
      </c>
      <c r="Z119" s="201">
        <f t="shared" si="36"/>
        <v>0</v>
      </c>
      <c r="AA119" s="227"/>
      <c r="AB119" s="33"/>
    </row>
    <row r="120" spans="2:28" s="34" customFormat="1" ht="16.5" customHeight="1">
      <c r="B120" s="296"/>
      <c r="C120" s="147" t="s">
        <v>59</v>
      </c>
      <c r="D120" s="198">
        <v>0</v>
      </c>
      <c r="E120" s="198">
        <v>0</v>
      </c>
      <c r="F120" s="198">
        <v>0</v>
      </c>
      <c r="G120" s="198">
        <v>0</v>
      </c>
      <c r="H120" s="198">
        <v>0</v>
      </c>
      <c r="I120" s="198">
        <v>0</v>
      </c>
      <c r="J120" s="198">
        <v>0</v>
      </c>
      <c r="K120" s="198">
        <v>0</v>
      </c>
      <c r="L120" s="198">
        <v>0</v>
      </c>
      <c r="M120" s="198">
        <v>0</v>
      </c>
      <c r="N120" s="198">
        <v>0</v>
      </c>
      <c r="O120" s="198">
        <v>0</v>
      </c>
      <c r="P120" s="198">
        <v>0</v>
      </c>
      <c r="Q120" s="198">
        <v>0</v>
      </c>
      <c r="R120" s="198">
        <v>0</v>
      </c>
      <c r="S120" s="198">
        <v>0</v>
      </c>
      <c r="T120" s="198">
        <v>0</v>
      </c>
      <c r="U120" s="198">
        <v>0</v>
      </c>
      <c r="V120" s="198">
        <v>0</v>
      </c>
      <c r="W120" s="198">
        <v>0</v>
      </c>
      <c r="X120" s="198">
        <v>0</v>
      </c>
      <c r="Y120" s="198">
        <v>0</v>
      </c>
      <c r="Z120" s="201">
        <f t="shared" si="36"/>
        <v>0</v>
      </c>
      <c r="AA120" s="227"/>
      <c r="AB120" s="33"/>
    </row>
    <row r="121" spans="2:28" s="38" customFormat="1" ht="30" customHeight="1">
      <c r="B121" s="298"/>
      <c r="C121" s="299" t="s">
        <v>180</v>
      </c>
      <c r="D121" s="202">
        <v>0</v>
      </c>
      <c r="E121" s="202">
        <v>0</v>
      </c>
      <c r="F121" s="202">
        <v>0</v>
      </c>
      <c r="G121" s="202">
        <v>0</v>
      </c>
      <c r="H121" s="202">
        <v>0</v>
      </c>
      <c r="I121" s="202">
        <v>0</v>
      </c>
      <c r="J121" s="202">
        <v>0</v>
      </c>
      <c r="K121" s="202">
        <v>0</v>
      </c>
      <c r="L121" s="202">
        <v>0</v>
      </c>
      <c r="M121" s="202">
        <v>0</v>
      </c>
      <c r="N121" s="202">
        <v>0</v>
      </c>
      <c r="O121" s="202">
        <v>0</v>
      </c>
      <c r="P121" s="202">
        <v>0</v>
      </c>
      <c r="Q121" s="202">
        <v>0</v>
      </c>
      <c r="R121" s="202">
        <v>0</v>
      </c>
      <c r="S121" s="202">
        <v>0</v>
      </c>
      <c r="T121" s="202">
        <v>0</v>
      </c>
      <c r="U121" s="202">
        <v>0</v>
      </c>
      <c r="V121" s="202">
        <v>0</v>
      </c>
      <c r="W121" s="202">
        <v>0</v>
      </c>
      <c r="X121" s="202">
        <v>0</v>
      </c>
      <c r="Y121" s="202">
        <v>0</v>
      </c>
      <c r="Z121" s="201">
        <f t="shared" si="36"/>
        <v>0</v>
      </c>
      <c r="AA121" s="228"/>
      <c r="AB121" s="37"/>
    </row>
    <row r="122" spans="2:28" s="34" customFormat="1" ht="16.5" customHeight="1">
      <c r="B122" s="297"/>
      <c r="C122" s="147" t="s">
        <v>70</v>
      </c>
      <c r="D122" s="198">
        <v>0</v>
      </c>
      <c r="E122" s="198">
        <v>0</v>
      </c>
      <c r="F122" s="198">
        <v>0</v>
      </c>
      <c r="G122" s="198">
        <v>0</v>
      </c>
      <c r="H122" s="198">
        <v>0</v>
      </c>
      <c r="I122" s="198">
        <v>0</v>
      </c>
      <c r="J122" s="198">
        <v>0</v>
      </c>
      <c r="K122" s="198">
        <v>0</v>
      </c>
      <c r="L122" s="198">
        <v>0</v>
      </c>
      <c r="M122" s="198">
        <v>0</v>
      </c>
      <c r="N122" s="198">
        <v>0</v>
      </c>
      <c r="O122" s="198">
        <v>0</v>
      </c>
      <c r="P122" s="198">
        <v>0</v>
      </c>
      <c r="Q122" s="198">
        <v>0</v>
      </c>
      <c r="R122" s="198">
        <v>0</v>
      </c>
      <c r="S122" s="198">
        <v>0</v>
      </c>
      <c r="T122" s="198">
        <v>0</v>
      </c>
      <c r="U122" s="198">
        <v>0</v>
      </c>
      <c r="V122" s="198">
        <v>0</v>
      </c>
      <c r="W122" s="198">
        <v>0</v>
      </c>
      <c r="X122" s="198">
        <v>0</v>
      </c>
      <c r="Y122" s="198">
        <v>0</v>
      </c>
      <c r="Z122" s="201">
        <f t="shared" si="36"/>
        <v>0</v>
      </c>
      <c r="AA122" s="227"/>
      <c r="AB122" s="33"/>
    </row>
    <row r="123" spans="2:28" s="34" customFormat="1" ht="16.5" customHeight="1">
      <c r="B123" s="297"/>
      <c r="C123" s="147" t="s">
        <v>270</v>
      </c>
      <c r="D123" s="198">
        <v>0</v>
      </c>
      <c r="E123" s="198">
        <v>0</v>
      </c>
      <c r="F123" s="198">
        <v>0</v>
      </c>
      <c r="G123" s="198">
        <v>0</v>
      </c>
      <c r="H123" s="198">
        <v>0</v>
      </c>
      <c r="I123" s="198">
        <v>0</v>
      </c>
      <c r="J123" s="198">
        <v>0</v>
      </c>
      <c r="K123" s="198">
        <v>0</v>
      </c>
      <c r="L123" s="198">
        <v>0</v>
      </c>
      <c r="M123" s="198">
        <v>0</v>
      </c>
      <c r="N123" s="198">
        <v>0</v>
      </c>
      <c r="O123" s="198">
        <v>0</v>
      </c>
      <c r="P123" s="198">
        <v>0</v>
      </c>
      <c r="Q123" s="198">
        <v>0</v>
      </c>
      <c r="R123" s="198">
        <v>0</v>
      </c>
      <c r="S123" s="198">
        <v>0</v>
      </c>
      <c r="T123" s="198">
        <v>0</v>
      </c>
      <c r="U123" s="198">
        <v>0</v>
      </c>
      <c r="V123" s="198">
        <v>0</v>
      </c>
      <c r="W123" s="198">
        <v>0</v>
      </c>
      <c r="X123" s="198">
        <v>0</v>
      </c>
      <c r="Y123" s="198">
        <v>0</v>
      </c>
      <c r="Z123" s="201">
        <f t="shared" si="36"/>
        <v>0</v>
      </c>
      <c r="AA123" s="227"/>
      <c r="AB123" s="33"/>
    </row>
    <row r="124" spans="2:28" s="34" customFormat="1" ht="16.5" customHeight="1">
      <c r="B124" s="297"/>
      <c r="C124" s="147" t="s">
        <v>181</v>
      </c>
      <c r="D124" s="198">
        <v>0</v>
      </c>
      <c r="E124" s="198">
        <v>0</v>
      </c>
      <c r="F124" s="198">
        <v>0</v>
      </c>
      <c r="G124" s="198">
        <v>0</v>
      </c>
      <c r="H124" s="198">
        <v>0</v>
      </c>
      <c r="I124" s="198">
        <v>0</v>
      </c>
      <c r="J124" s="198">
        <v>0</v>
      </c>
      <c r="K124" s="198">
        <v>0</v>
      </c>
      <c r="L124" s="198">
        <v>0</v>
      </c>
      <c r="M124" s="198">
        <v>0</v>
      </c>
      <c r="N124" s="198">
        <v>0</v>
      </c>
      <c r="O124" s="198">
        <v>0</v>
      </c>
      <c r="P124" s="198">
        <v>0</v>
      </c>
      <c r="Q124" s="198">
        <v>0</v>
      </c>
      <c r="R124" s="198">
        <v>0</v>
      </c>
      <c r="S124" s="198">
        <v>0</v>
      </c>
      <c r="T124" s="198">
        <v>0</v>
      </c>
      <c r="U124" s="198">
        <v>0</v>
      </c>
      <c r="V124" s="198">
        <v>0</v>
      </c>
      <c r="W124" s="198">
        <v>0</v>
      </c>
      <c r="X124" s="198">
        <v>0</v>
      </c>
      <c r="Y124" s="198">
        <v>0</v>
      </c>
      <c r="Z124" s="201">
        <f t="shared" si="36"/>
        <v>0</v>
      </c>
      <c r="AA124" s="227"/>
      <c r="AB124" s="33"/>
    </row>
    <row r="125" spans="2:28" s="34" customFormat="1" ht="16.5" customHeight="1">
      <c r="B125" s="297"/>
      <c r="C125" s="303" t="s">
        <v>51</v>
      </c>
      <c r="D125" s="198">
        <v>0</v>
      </c>
      <c r="E125" s="198">
        <v>0</v>
      </c>
      <c r="F125" s="198">
        <v>0</v>
      </c>
      <c r="G125" s="198">
        <v>0</v>
      </c>
      <c r="H125" s="198">
        <v>0</v>
      </c>
      <c r="I125" s="198">
        <v>0</v>
      </c>
      <c r="J125" s="198">
        <v>0</v>
      </c>
      <c r="K125" s="198">
        <v>0</v>
      </c>
      <c r="L125" s="198">
        <v>0</v>
      </c>
      <c r="M125" s="198">
        <v>0</v>
      </c>
      <c r="N125" s="198">
        <v>0</v>
      </c>
      <c r="O125" s="198">
        <v>0</v>
      </c>
      <c r="P125" s="198">
        <v>0</v>
      </c>
      <c r="Q125" s="198">
        <v>0</v>
      </c>
      <c r="R125" s="198">
        <v>0</v>
      </c>
      <c r="S125" s="198">
        <v>0</v>
      </c>
      <c r="T125" s="198">
        <v>0</v>
      </c>
      <c r="U125" s="198">
        <v>0</v>
      </c>
      <c r="V125" s="198">
        <v>0</v>
      </c>
      <c r="W125" s="198">
        <v>0</v>
      </c>
      <c r="X125" s="198">
        <v>0</v>
      </c>
      <c r="Y125" s="198">
        <v>0</v>
      </c>
      <c r="Z125" s="201">
        <f t="shared" si="36"/>
        <v>0</v>
      </c>
      <c r="AA125" s="227"/>
      <c r="AB125" s="33"/>
    </row>
    <row r="126" spans="2:28" s="34" customFormat="1" ht="16.5" customHeight="1">
      <c r="B126" s="297"/>
      <c r="C126" s="300" t="s">
        <v>217</v>
      </c>
      <c r="D126" s="198">
        <v>0</v>
      </c>
      <c r="E126" s="198">
        <v>0</v>
      </c>
      <c r="F126" s="198">
        <v>0</v>
      </c>
      <c r="G126" s="198">
        <v>0</v>
      </c>
      <c r="H126" s="198">
        <v>0</v>
      </c>
      <c r="I126" s="198">
        <v>0</v>
      </c>
      <c r="J126" s="198">
        <v>0</v>
      </c>
      <c r="K126" s="198">
        <v>0</v>
      </c>
      <c r="L126" s="198">
        <v>0</v>
      </c>
      <c r="M126" s="198">
        <v>0</v>
      </c>
      <c r="N126" s="198">
        <v>0</v>
      </c>
      <c r="O126" s="198">
        <v>0</v>
      </c>
      <c r="P126" s="198">
        <v>0</v>
      </c>
      <c r="Q126" s="198">
        <v>0</v>
      </c>
      <c r="R126" s="198">
        <v>0</v>
      </c>
      <c r="S126" s="198">
        <v>0</v>
      </c>
      <c r="T126" s="198">
        <v>0</v>
      </c>
      <c r="U126" s="198">
        <v>0</v>
      </c>
      <c r="V126" s="198">
        <v>0</v>
      </c>
      <c r="W126" s="198">
        <v>0</v>
      </c>
      <c r="X126" s="198">
        <v>0</v>
      </c>
      <c r="Y126" s="198">
        <v>0</v>
      </c>
      <c r="Z126" s="201">
        <f t="shared" si="36"/>
        <v>0</v>
      </c>
      <c r="AA126" s="227"/>
      <c r="AB126" s="33"/>
    </row>
    <row r="127" spans="2:28" s="38" customFormat="1" ht="24.75" customHeight="1">
      <c r="B127" s="298"/>
      <c r="C127" s="146" t="s">
        <v>12</v>
      </c>
      <c r="D127" s="202">
        <f>D128+D129</f>
        <v>6.30322916666667</v>
      </c>
      <c r="E127" s="202">
        <f aca="true" t="shared" si="38" ref="E127:Y127">E128+E129</f>
        <v>0</v>
      </c>
      <c r="F127" s="202">
        <f t="shared" si="38"/>
        <v>13</v>
      </c>
      <c r="G127" s="202">
        <f t="shared" si="38"/>
        <v>5</v>
      </c>
      <c r="H127" s="202">
        <f t="shared" si="38"/>
        <v>0</v>
      </c>
      <c r="I127" s="202">
        <f t="shared" si="38"/>
        <v>31.688442126325562</v>
      </c>
      <c r="J127" s="202">
        <f t="shared" si="38"/>
        <v>102.81146487333334</v>
      </c>
      <c r="K127" s="202">
        <f t="shared" si="38"/>
        <v>0</v>
      </c>
      <c r="L127" s="202">
        <f t="shared" si="38"/>
        <v>0</v>
      </c>
      <c r="M127" s="202">
        <f t="shared" si="38"/>
        <v>31</v>
      </c>
      <c r="N127" s="202">
        <f t="shared" si="38"/>
        <v>0</v>
      </c>
      <c r="O127" s="202">
        <f t="shared" si="38"/>
        <v>0</v>
      </c>
      <c r="P127" s="202">
        <f t="shared" si="38"/>
        <v>0.12384757221881</v>
      </c>
      <c r="Q127" s="202">
        <f t="shared" si="38"/>
        <v>0</v>
      </c>
      <c r="R127" s="202">
        <f t="shared" si="38"/>
        <v>0</v>
      </c>
      <c r="S127" s="202">
        <f t="shared" si="38"/>
        <v>0</v>
      </c>
      <c r="T127" s="202">
        <f t="shared" si="38"/>
        <v>0</v>
      </c>
      <c r="U127" s="202">
        <f t="shared" si="38"/>
        <v>0</v>
      </c>
      <c r="V127" s="202">
        <f t="shared" si="38"/>
        <v>0</v>
      </c>
      <c r="W127" s="202">
        <f t="shared" si="38"/>
        <v>0</v>
      </c>
      <c r="X127" s="202">
        <f t="shared" si="38"/>
        <v>0</v>
      </c>
      <c r="Y127" s="202">
        <f t="shared" si="38"/>
        <v>0</v>
      </c>
      <c r="Z127" s="201">
        <f t="shared" si="36"/>
        <v>189.92698373854438</v>
      </c>
      <c r="AA127" s="228"/>
      <c r="AB127" s="37"/>
    </row>
    <row r="128" spans="2:28" s="65" customFormat="1" ht="16.5" customHeight="1">
      <c r="B128" s="194"/>
      <c r="C128" s="147" t="s">
        <v>58</v>
      </c>
      <c r="D128" s="204">
        <v>6.30322916666667</v>
      </c>
      <c r="E128" s="204">
        <v>0</v>
      </c>
      <c r="F128" s="204">
        <v>10</v>
      </c>
      <c r="G128" s="204">
        <v>5</v>
      </c>
      <c r="H128" s="204">
        <v>0</v>
      </c>
      <c r="I128" s="204">
        <v>31.688442126325562</v>
      </c>
      <c r="J128" s="204">
        <v>102.81146487333334</v>
      </c>
      <c r="K128" s="204">
        <v>0</v>
      </c>
      <c r="L128" s="204">
        <v>0</v>
      </c>
      <c r="M128" s="204">
        <v>19</v>
      </c>
      <c r="N128" s="204">
        <v>0</v>
      </c>
      <c r="O128" s="204">
        <v>0</v>
      </c>
      <c r="P128" s="204">
        <v>0.12384757221881</v>
      </c>
      <c r="Q128" s="204">
        <v>0</v>
      </c>
      <c r="R128" s="204">
        <v>0</v>
      </c>
      <c r="S128" s="204">
        <v>0</v>
      </c>
      <c r="T128" s="204">
        <v>0</v>
      </c>
      <c r="U128" s="204">
        <v>0</v>
      </c>
      <c r="V128" s="204">
        <v>0</v>
      </c>
      <c r="W128" s="204">
        <v>0</v>
      </c>
      <c r="X128" s="204">
        <v>0</v>
      </c>
      <c r="Y128" s="204">
        <v>0</v>
      </c>
      <c r="Z128" s="201">
        <f t="shared" si="36"/>
        <v>174.92698373854438</v>
      </c>
      <c r="AA128" s="230"/>
      <c r="AB128" s="64"/>
    </row>
    <row r="129" spans="2:28" s="34" customFormat="1" ht="16.5" customHeight="1">
      <c r="B129" s="297"/>
      <c r="C129" s="147" t="s">
        <v>59</v>
      </c>
      <c r="D129" s="198">
        <v>0</v>
      </c>
      <c r="E129" s="198">
        <v>0</v>
      </c>
      <c r="F129" s="198">
        <v>3</v>
      </c>
      <c r="G129" s="198">
        <v>0</v>
      </c>
      <c r="H129" s="198">
        <v>0</v>
      </c>
      <c r="I129" s="198">
        <v>0</v>
      </c>
      <c r="J129" s="198">
        <v>0</v>
      </c>
      <c r="K129" s="198">
        <v>0</v>
      </c>
      <c r="L129" s="198">
        <v>0</v>
      </c>
      <c r="M129" s="198">
        <v>12</v>
      </c>
      <c r="N129" s="198">
        <v>0</v>
      </c>
      <c r="O129" s="198">
        <v>0</v>
      </c>
      <c r="P129" s="198">
        <v>0</v>
      </c>
      <c r="Q129" s="198">
        <v>0</v>
      </c>
      <c r="R129" s="198">
        <v>0</v>
      </c>
      <c r="S129" s="198">
        <v>0</v>
      </c>
      <c r="T129" s="198">
        <v>0</v>
      </c>
      <c r="U129" s="198">
        <v>0</v>
      </c>
      <c r="V129" s="198">
        <v>0</v>
      </c>
      <c r="W129" s="198">
        <v>0</v>
      </c>
      <c r="X129" s="198">
        <v>0</v>
      </c>
      <c r="Y129" s="198">
        <v>0</v>
      </c>
      <c r="Z129" s="201">
        <f t="shared" si="36"/>
        <v>15</v>
      </c>
      <c r="AA129" s="227"/>
      <c r="AB129" s="33"/>
    </row>
    <row r="130" spans="2:28" s="38" customFormat="1" ht="30" customHeight="1">
      <c r="B130" s="301"/>
      <c r="C130" s="146" t="s">
        <v>47</v>
      </c>
      <c r="D130" s="203">
        <f>+SUM(D127,D118,D115)</f>
        <v>6.30322916666667</v>
      </c>
      <c r="E130" s="203">
        <f aca="true" t="shared" si="39" ref="E130:L130">+SUM(E127,E118,E115)</f>
        <v>0</v>
      </c>
      <c r="F130" s="203">
        <f t="shared" si="39"/>
        <v>14.242274</v>
      </c>
      <c r="G130" s="203">
        <f t="shared" si="39"/>
        <v>5</v>
      </c>
      <c r="H130" s="203">
        <f t="shared" si="39"/>
        <v>0</v>
      </c>
      <c r="I130" s="203">
        <f t="shared" si="39"/>
        <v>37.98444212632556</v>
      </c>
      <c r="J130" s="203">
        <f t="shared" si="39"/>
        <v>102.81146487333334</v>
      </c>
      <c r="K130" s="203">
        <f t="shared" si="39"/>
        <v>0</v>
      </c>
      <c r="L130" s="203">
        <f t="shared" si="39"/>
        <v>0</v>
      </c>
      <c r="M130" s="203">
        <f aca="true" t="shared" si="40" ref="M130:R130">+SUM(M127,M118,M115)</f>
        <v>31</v>
      </c>
      <c r="N130" s="203">
        <f t="shared" si="40"/>
        <v>0</v>
      </c>
      <c r="O130" s="203">
        <f t="shared" si="40"/>
        <v>0</v>
      </c>
      <c r="P130" s="203">
        <f t="shared" si="40"/>
        <v>0.12384757221881</v>
      </c>
      <c r="Q130" s="203">
        <f t="shared" si="40"/>
        <v>0</v>
      </c>
      <c r="R130" s="203">
        <f t="shared" si="40"/>
        <v>0</v>
      </c>
      <c r="S130" s="203">
        <f aca="true" t="shared" si="41" ref="S130:Y130">+SUM(S127,S118,S115)</f>
        <v>0.5</v>
      </c>
      <c r="T130" s="203">
        <f t="shared" si="41"/>
        <v>0</v>
      </c>
      <c r="U130" s="203">
        <f t="shared" si="41"/>
        <v>0</v>
      </c>
      <c r="V130" s="203">
        <f t="shared" si="41"/>
        <v>0</v>
      </c>
      <c r="W130" s="203">
        <f t="shared" si="41"/>
        <v>0</v>
      </c>
      <c r="X130" s="203">
        <f t="shared" si="41"/>
        <v>0</v>
      </c>
      <c r="Y130" s="203">
        <f t="shared" si="41"/>
        <v>0</v>
      </c>
      <c r="Z130" s="201">
        <f t="shared" si="36"/>
        <v>197.96525773854438</v>
      </c>
      <c r="AA130" s="226"/>
      <c r="AB130" s="37"/>
    </row>
    <row r="131" spans="2:28" s="65" customFormat="1" ht="16.5" customHeight="1">
      <c r="B131" s="194"/>
      <c r="C131" s="195" t="s">
        <v>229</v>
      </c>
      <c r="D131" s="204">
        <v>0</v>
      </c>
      <c r="E131" s="204">
        <v>0</v>
      </c>
      <c r="F131" s="204">
        <v>0</v>
      </c>
      <c r="G131" s="204">
        <v>0</v>
      </c>
      <c r="H131" s="204">
        <v>0</v>
      </c>
      <c r="I131" s="204">
        <v>0</v>
      </c>
      <c r="J131" s="204">
        <v>0</v>
      </c>
      <c r="K131" s="204">
        <v>0</v>
      </c>
      <c r="L131" s="204">
        <v>0</v>
      </c>
      <c r="M131" s="204">
        <v>0</v>
      </c>
      <c r="N131" s="204">
        <v>0</v>
      </c>
      <c r="O131" s="204">
        <v>0</v>
      </c>
      <c r="P131" s="204">
        <v>0</v>
      </c>
      <c r="Q131" s="204">
        <v>0</v>
      </c>
      <c r="R131" s="204">
        <v>0</v>
      </c>
      <c r="S131" s="204">
        <v>0</v>
      </c>
      <c r="T131" s="204">
        <v>0</v>
      </c>
      <c r="U131" s="204">
        <v>0</v>
      </c>
      <c r="V131" s="204">
        <v>0</v>
      </c>
      <c r="W131" s="204">
        <v>0</v>
      </c>
      <c r="X131" s="204">
        <v>0</v>
      </c>
      <c r="Y131" s="204">
        <v>0</v>
      </c>
      <c r="Z131" s="205">
        <f aca="true" t="shared" si="42" ref="Z131:Z136">SUM(D131:Y131)</f>
        <v>0</v>
      </c>
      <c r="AA131" s="229"/>
      <c r="AB131" s="64"/>
    </row>
    <row r="132" spans="2:28" s="65" customFormat="1" ht="16.5" customHeight="1">
      <c r="B132" s="196"/>
      <c r="C132" s="197" t="s">
        <v>230</v>
      </c>
      <c r="D132" s="206">
        <v>0.30322916666667</v>
      </c>
      <c r="E132" s="206">
        <v>0</v>
      </c>
      <c r="F132" s="206">
        <v>0</v>
      </c>
      <c r="G132" s="206">
        <v>0</v>
      </c>
      <c r="H132" s="206">
        <v>0</v>
      </c>
      <c r="I132" s="206">
        <v>3.09944212632556</v>
      </c>
      <c r="J132" s="206">
        <v>2.96946487333333</v>
      </c>
      <c r="K132" s="206">
        <v>0</v>
      </c>
      <c r="L132" s="206">
        <v>0</v>
      </c>
      <c r="M132" s="206">
        <v>0</v>
      </c>
      <c r="N132" s="206">
        <v>0</v>
      </c>
      <c r="O132" s="206">
        <v>0</v>
      </c>
      <c r="P132" s="206">
        <v>0.12384757221881</v>
      </c>
      <c r="Q132" s="206">
        <v>0</v>
      </c>
      <c r="R132" s="206">
        <v>0</v>
      </c>
      <c r="S132" s="206">
        <v>0</v>
      </c>
      <c r="T132" s="206">
        <v>0</v>
      </c>
      <c r="U132" s="206">
        <v>0</v>
      </c>
      <c r="V132" s="206">
        <v>0</v>
      </c>
      <c r="W132" s="206">
        <v>0</v>
      </c>
      <c r="X132" s="206">
        <v>0</v>
      </c>
      <c r="Y132" s="206">
        <v>0</v>
      </c>
      <c r="Z132" s="205">
        <f t="shared" si="42"/>
        <v>6.49598373854437</v>
      </c>
      <c r="AA132" s="230"/>
      <c r="AB132" s="64"/>
    </row>
    <row r="133" spans="2:28" s="38" customFormat="1" ht="30" customHeight="1">
      <c r="B133" s="302"/>
      <c r="C133" s="148" t="s">
        <v>19</v>
      </c>
      <c r="D133" s="211">
        <f aca="true" t="shared" si="43" ref="D133:L133">+D130+D111</f>
        <v>6.6064583333333395</v>
      </c>
      <c r="E133" s="211">
        <f t="shared" si="43"/>
        <v>0</v>
      </c>
      <c r="F133" s="211">
        <f t="shared" si="43"/>
        <v>18.482274</v>
      </c>
      <c r="G133" s="211">
        <f t="shared" si="43"/>
        <v>6</v>
      </c>
      <c r="H133" s="211">
        <f t="shared" si="43"/>
        <v>0</v>
      </c>
      <c r="I133" s="211">
        <f t="shared" si="43"/>
        <v>63.425211252651124</v>
      </c>
      <c r="J133" s="211">
        <f t="shared" si="43"/>
        <v>155.62292974666667</v>
      </c>
      <c r="K133" s="211">
        <f t="shared" si="43"/>
        <v>0</v>
      </c>
      <c r="L133" s="211">
        <f t="shared" si="43"/>
        <v>0</v>
      </c>
      <c r="M133" s="211">
        <f aca="true" t="shared" si="44" ref="M133:R133">+M130+M111</f>
        <v>40</v>
      </c>
      <c r="N133" s="211">
        <f t="shared" si="44"/>
        <v>0</v>
      </c>
      <c r="O133" s="211">
        <f t="shared" si="44"/>
        <v>0</v>
      </c>
      <c r="P133" s="211">
        <f t="shared" si="44"/>
        <v>0.24769514443762</v>
      </c>
      <c r="Q133" s="211">
        <f t="shared" si="44"/>
        <v>0</v>
      </c>
      <c r="R133" s="211">
        <f t="shared" si="44"/>
        <v>0</v>
      </c>
      <c r="S133" s="211">
        <f aca="true" t="shared" si="45" ref="S133:Y133">+S130+S111</f>
        <v>1.5</v>
      </c>
      <c r="T133" s="211">
        <f t="shared" si="45"/>
        <v>0</v>
      </c>
      <c r="U133" s="211">
        <f t="shared" si="45"/>
        <v>0</v>
      </c>
      <c r="V133" s="211">
        <f t="shared" si="45"/>
        <v>0</v>
      </c>
      <c r="W133" s="211">
        <f t="shared" si="45"/>
        <v>0</v>
      </c>
      <c r="X133" s="211">
        <f t="shared" si="45"/>
        <v>0</v>
      </c>
      <c r="Y133" s="211">
        <f t="shared" si="45"/>
        <v>0</v>
      </c>
      <c r="Z133" s="205">
        <f t="shared" si="42"/>
        <v>291.88456847708875</v>
      </c>
      <c r="AA133" s="226"/>
      <c r="AB133" s="37"/>
    </row>
    <row r="134" spans="2:28" s="38" customFormat="1" ht="30" customHeight="1">
      <c r="B134" s="302"/>
      <c r="C134" s="148" t="s">
        <v>20</v>
      </c>
      <c r="D134" s="211">
        <f aca="true" t="shared" si="46" ref="D134:L134">+D25+D44+D68+D91+D133</f>
        <v>287.87765625483337</v>
      </c>
      <c r="E134" s="211">
        <f t="shared" si="46"/>
        <v>0</v>
      </c>
      <c r="F134" s="211">
        <f t="shared" si="46"/>
        <v>438.37983721474234</v>
      </c>
      <c r="G134" s="211">
        <f t="shared" si="46"/>
        <v>246.0018648102108</v>
      </c>
      <c r="H134" s="211">
        <f t="shared" si="46"/>
        <v>11.074219218174148</v>
      </c>
      <c r="I134" s="211">
        <f t="shared" si="46"/>
        <v>14655.621930925457</v>
      </c>
      <c r="J134" s="211">
        <f t="shared" si="46"/>
        <v>1600.5885537110616</v>
      </c>
      <c r="K134" s="211">
        <f t="shared" si="46"/>
        <v>0</v>
      </c>
      <c r="L134" s="211">
        <f t="shared" si="46"/>
        <v>15</v>
      </c>
      <c r="M134" s="211">
        <f aca="true" t="shared" si="47" ref="M134:R134">+M25+M44+M68+M91+M133</f>
        <v>384.40438903854437</v>
      </c>
      <c r="N134" s="211">
        <f t="shared" si="47"/>
        <v>0</v>
      </c>
      <c r="O134" s="211">
        <f t="shared" si="47"/>
        <v>0</v>
      </c>
      <c r="P134" s="211">
        <f t="shared" si="47"/>
        <v>113.68500523068914</v>
      </c>
      <c r="Q134" s="211">
        <f t="shared" si="47"/>
        <v>0.63</v>
      </c>
      <c r="R134" s="211">
        <f t="shared" si="47"/>
        <v>948.3253371968683</v>
      </c>
      <c r="S134" s="211">
        <f aca="true" t="shared" si="48" ref="S134:Y134">+S25+S44+S68+S91+S133</f>
        <v>413.5660739960239</v>
      </c>
      <c r="T134" s="211">
        <f t="shared" si="48"/>
        <v>84.62390187905498</v>
      </c>
      <c r="U134" s="211">
        <f t="shared" si="48"/>
        <v>0</v>
      </c>
      <c r="V134" s="211">
        <f t="shared" si="48"/>
        <v>87.33</v>
      </c>
      <c r="W134" s="211">
        <f t="shared" si="48"/>
        <v>0</v>
      </c>
      <c r="X134" s="211">
        <f t="shared" si="48"/>
        <v>0.14</v>
      </c>
      <c r="Y134" s="211">
        <f t="shared" si="48"/>
        <v>209.33394199999907</v>
      </c>
      <c r="Z134" s="205">
        <f t="shared" si="42"/>
        <v>19496.582711475658</v>
      </c>
      <c r="AA134" s="226"/>
      <c r="AB134" s="37"/>
    </row>
    <row r="135" spans="2:28" s="65" customFormat="1" ht="16.5" customHeight="1">
      <c r="B135" s="194"/>
      <c r="C135" s="195" t="s">
        <v>229</v>
      </c>
      <c r="D135" s="204">
        <v>0</v>
      </c>
      <c r="E135" s="204">
        <v>0</v>
      </c>
      <c r="F135" s="204">
        <v>0</v>
      </c>
      <c r="G135" s="204">
        <v>9</v>
      </c>
      <c r="H135" s="204">
        <v>0</v>
      </c>
      <c r="I135" s="204">
        <v>36</v>
      </c>
      <c r="J135" s="204">
        <v>3</v>
      </c>
      <c r="K135" s="204">
        <v>0</v>
      </c>
      <c r="L135" s="204">
        <v>0</v>
      </c>
      <c r="M135" s="204">
        <v>0</v>
      </c>
      <c r="N135" s="204">
        <v>0</v>
      </c>
      <c r="O135" s="204">
        <v>0</v>
      </c>
      <c r="P135" s="204">
        <v>0</v>
      </c>
      <c r="Q135" s="204">
        <v>0</v>
      </c>
      <c r="R135" s="204">
        <v>0</v>
      </c>
      <c r="S135" s="204">
        <v>0</v>
      </c>
      <c r="T135" s="204">
        <v>0</v>
      </c>
      <c r="U135" s="204">
        <v>0</v>
      </c>
      <c r="V135" s="204">
        <v>0</v>
      </c>
      <c r="W135" s="204">
        <v>0</v>
      </c>
      <c r="X135" s="204">
        <v>0</v>
      </c>
      <c r="Y135" s="204"/>
      <c r="Z135" s="218">
        <f t="shared" si="42"/>
        <v>48</v>
      </c>
      <c r="AA135" s="229"/>
      <c r="AB135" s="64"/>
    </row>
    <row r="136" spans="2:28" s="65" customFormat="1" ht="16.5" customHeight="1">
      <c r="B136" s="194"/>
      <c r="C136" s="197" t="s">
        <v>230</v>
      </c>
      <c r="D136" s="204">
        <v>0.60753342883334</v>
      </c>
      <c r="E136" s="204">
        <v>0</v>
      </c>
      <c r="F136" s="204">
        <v>0.15</v>
      </c>
      <c r="G136" s="204">
        <v>0.08680143056148999</v>
      </c>
      <c r="H136" s="204">
        <v>0.15395273650989</v>
      </c>
      <c r="I136" s="204">
        <v>73.99468804786012</v>
      </c>
      <c r="J136" s="204">
        <v>5.93892974666666</v>
      </c>
      <c r="K136" s="204">
        <v>0</v>
      </c>
      <c r="L136" s="204">
        <v>0</v>
      </c>
      <c r="M136" s="204">
        <v>0.01535682023487</v>
      </c>
      <c r="N136" s="204">
        <v>0</v>
      </c>
      <c r="O136" s="204">
        <v>0</v>
      </c>
      <c r="P136" s="204">
        <v>0.24769514443762</v>
      </c>
      <c r="Q136" s="204">
        <v>0</v>
      </c>
      <c r="R136" s="204">
        <v>1.1522710448860098</v>
      </c>
      <c r="S136" s="204">
        <v>0.56807879731342</v>
      </c>
      <c r="T136" s="204">
        <v>0</v>
      </c>
      <c r="U136" s="204">
        <v>0</v>
      </c>
      <c r="V136" s="204">
        <v>0</v>
      </c>
      <c r="W136" s="204">
        <v>0</v>
      </c>
      <c r="X136" s="204">
        <v>0</v>
      </c>
      <c r="Y136" s="204">
        <v>0.33499999999999996</v>
      </c>
      <c r="Z136" s="218">
        <f t="shared" si="42"/>
        <v>83.2503071973034</v>
      </c>
      <c r="AA136" s="229"/>
      <c r="AB136" s="64"/>
    </row>
    <row r="137" spans="2:28" s="138" customFormat="1" ht="9.75" customHeight="1">
      <c r="B137" s="305"/>
      <c r="C137" s="306"/>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4"/>
      <c r="AA137" s="232"/>
      <c r="AB137" s="140"/>
    </row>
    <row r="138" spans="2:27" ht="84.75" customHeight="1">
      <c r="B138" s="53"/>
      <c r="C138" s="412" t="s">
        <v>304</v>
      </c>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109"/>
    </row>
    <row r="139" ht="12"/>
  </sheetData>
  <sheetProtection/>
  <mergeCells count="7">
    <mergeCell ref="C138:Z138"/>
    <mergeCell ref="D7:Z7"/>
    <mergeCell ref="D6:AA6"/>
    <mergeCell ref="C2:Z2"/>
    <mergeCell ref="C3:Z3"/>
    <mergeCell ref="C4:Z4"/>
    <mergeCell ref="C5:Z5"/>
  </mergeCells>
  <conditionalFormatting sqref="D9:K9 D10:Z137">
    <cfRule type="expression" priority="1" dxfId="0" stopIfTrue="1">
      <formula>AND(D9&lt;&gt;"",OR(D9&lt;0,NOT(ISNUMBER(D9))))</formula>
    </cfRule>
  </conditionalFormatting>
  <conditionalFormatting sqref="AA132 AA113 AA93 AA70 AA115:AA129 AA27 AA46 AA53:AA67 AA96:AA110 AA76:AA90 AA10:AA24 AA29:AA43">
    <cfRule type="expression" priority="2" dxfId="0" stopIfTrue="1">
      <formula>AA10=1</formula>
    </cfRule>
  </conditionalFormatting>
  <conditionalFormatting sqref="D6:AA6">
    <cfRule type="expression" priority="3" dxfId="59" stopIfTrue="1">
      <formula>COUNTA(D10:Z136)&lt;&gt;COUNTIF(D10:Z136,"&gt;=0")</formula>
    </cfRule>
  </conditionalFormatting>
  <printOptions/>
  <pageMargins left="0.7480314960629921" right="0.7480314960629921" top="0.984251968503937" bottom="0.984251968503937" header="0.5118110236220472" footer="0.5118110236220472"/>
  <pageSetup horizontalDpi="600" verticalDpi="600" orientation="portrait" paperSize="8" scale="60" r:id="rId1"/>
  <headerFooter alignWithMargins="0">
    <oddFooter>&amp;R2016 Triennial Central Bank Survey</oddFooter>
  </headerFooter>
  <rowBreaks count="1" manualBreakCount="1">
    <brk id="74" min="1" max="26" man="1"/>
  </rowBreaks>
</worksheet>
</file>

<file path=xl/worksheets/sheet5.xml><?xml version="1.0" encoding="utf-8"?>
<worksheet xmlns="http://schemas.openxmlformats.org/spreadsheetml/2006/main" xmlns:r="http://schemas.openxmlformats.org/officeDocument/2006/relationships">
  <sheetPr codeName="Sheet12">
    <outlinePr summaryBelow="0" summaryRight="0"/>
  </sheetPr>
  <dimension ref="B1:AD140"/>
  <sheetViews>
    <sheetView showGridLines="0" zoomScaleSheetLayoutView="70" workbookViewId="0" topLeftCell="A1">
      <pane xSplit="3" ySplit="8" topLeftCell="D114" activePane="bottomRight" state="frozen"/>
      <selection pane="topLeft" activeCell="A1" sqref="A1"/>
      <selection pane="topRight" activeCell="D1" sqref="D1"/>
      <selection pane="bottomLeft" activeCell="A9" sqref="A9"/>
      <selection pane="bottomRight" activeCell="D6" sqref="D6:AB6"/>
    </sheetView>
  </sheetViews>
  <sheetFormatPr defaultColWidth="0" defaultRowHeight="12" zeroHeight="1"/>
  <cols>
    <col min="1" max="2" width="1.75390625" style="49" customWidth="1"/>
    <col min="3" max="3" width="50.75390625" style="49" customWidth="1"/>
    <col min="4" max="9" width="7.75390625" style="49" customWidth="1"/>
    <col min="10" max="10" width="7.75390625" style="0" customWidth="1"/>
    <col min="11" max="23" width="7.75390625" style="52" customWidth="1"/>
    <col min="24" max="25" width="8.875" style="49" customWidth="1"/>
    <col min="26" max="26" width="12.75390625" style="49" customWidth="1"/>
    <col min="27" max="27" width="11.75390625" style="52" customWidth="1"/>
    <col min="28" max="28" width="1.75390625" style="110" customWidth="1"/>
    <col min="29" max="29" width="1.75390625" style="49" customWidth="1"/>
    <col min="30" max="30" width="9.125" style="49" customWidth="1"/>
    <col min="31" max="16384" width="0" style="49" hidden="1" customWidth="1"/>
  </cols>
  <sheetData>
    <row r="1" spans="2:29" s="24" customFormat="1" ht="19.5" customHeight="1">
      <c r="B1" s="20" t="s">
        <v>15</v>
      </c>
      <c r="C1" s="21"/>
      <c r="D1" s="22"/>
      <c r="E1" s="22"/>
      <c r="F1" s="22"/>
      <c r="G1" s="22"/>
      <c r="H1" s="22"/>
      <c r="I1" s="22"/>
      <c r="K1" s="28"/>
      <c r="L1" s="28"/>
      <c r="M1" s="28"/>
      <c r="N1" s="28"/>
      <c r="O1" s="28"/>
      <c r="P1" s="28"/>
      <c r="Q1" s="28"/>
      <c r="R1" s="28"/>
      <c r="S1" s="28"/>
      <c r="T1" s="28"/>
      <c r="U1" s="28"/>
      <c r="V1" s="28"/>
      <c r="W1" s="28"/>
      <c r="X1" s="22"/>
      <c r="Y1" s="22"/>
      <c r="Z1" s="22"/>
      <c r="AA1" s="166"/>
      <c r="AB1" s="106"/>
      <c r="AC1" s="22"/>
    </row>
    <row r="2" spans="2:29" s="24" customFormat="1" ht="19.5" customHeight="1">
      <c r="B2" s="25"/>
      <c r="C2" s="407" t="s">
        <v>60</v>
      </c>
      <c r="D2" s="407"/>
      <c r="E2" s="407"/>
      <c r="F2" s="407"/>
      <c r="G2" s="407"/>
      <c r="H2" s="407"/>
      <c r="I2" s="407"/>
      <c r="J2" s="407"/>
      <c r="K2" s="407"/>
      <c r="L2" s="407"/>
      <c r="M2" s="407"/>
      <c r="N2" s="407"/>
      <c r="O2" s="407"/>
      <c r="P2" s="407"/>
      <c r="Q2" s="407"/>
      <c r="R2" s="407"/>
      <c r="S2" s="407"/>
      <c r="T2" s="407"/>
      <c r="U2" s="407"/>
      <c r="V2" s="407"/>
      <c r="W2" s="407"/>
      <c r="X2" s="407"/>
      <c r="Y2" s="407"/>
      <c r="Z2" s="407"/>
      <c r="AA2" s="407"/>
      <c r="AB2" s="106"/>
      <c r="AC2" s="17"/>
    </row>
    <row r="3" spans="3:29" s="24" customFormat="1" ht="19.5" customHeight="1">
      <c r="C3" s="407" t="s">
        <v>55</v>
      </c>
      <c r="D3" s="407"/>
      <c r="E3" s="407"/>
      <c r="F3" s="407"/>
      <c r="G3" s="407"/>
      <c r="H3" s="407"/>
      <c r="I3" s="407"/>
      <c r="J3" s="407"/>
      <c r="K3" s="407"/>
      <c r="L3" s="407"/>
      <c r="M3" s="407"/>
      <c r="N3" s="407"/>
      <c r="O3" s="407"/>
      <c r="P3" s="407"/>
      <c r="Q3" s="407"/>
      <c r="R3" s="407"/>
      <c r="S3" s="407"/>
      <c r="T3" s="407"/>
      <c r="U3" s="407"/>
      <c r="V3" s="407"/>
      <c r="W3" s="407"/>
      <c r="X3" s="407"/>
      <c r="Y3" s="407"/>
      <c r="Z3" s="407"/>
      <c r="AA3" s="407"/>
      <c r="AB3" s="106"/>
      <c r="AC3" s="17"/>
    </row>
    <row r="4" spans="3:29" s="24" customFormat="1" ht="19.5" customHeight="1">
      <c r="C4" s="407" t="s">
        <v>281</v>
      </c>
      <c r="D4" s="407"/>
      <c r="E4" s="407"/>
      <c r="F4" s="407"/>
      <c r="G4" s="407"/>
      <c r="H4" s="407"/>
      <c r="I4" s="407"/>
      <c r="J4" s="407"/>
      <c r="K4" s="407"/>
      <c r="L4" s="407"/>
      <c r="M4" s="407"/>
      <c r="N4" s="407"/>
      <c r="O4" s="407"/>
      <c r="P4" s="407"/>
      <c r="Q4" s="407"/>
      <c r="R4" s="407"/>
      <c r="S4" s="407"/>
      <c r="T4" s="407"/>
      <c r="U4" s="407"/>
      <c r="V4" s="407"/>
      <c r="W4" s="407"/>
      <c r="X4" s="407"/>
      <c r="Y4" s="407"/>
      <c r="Z4" s="407"/>
      <c r="AA4" s="407"/>
      <c r="AB4" s="106"/>
      <c r="AC4" s="27"/>
    </row>
    <row r="5" spans="3:29" s="24" customFormat="1" ht="19.5" customHeight="1">
      <c r="C5" s="407" t="s">
        <v>272</v>
      </c>
      <c r="D5" s="407"/>
      <c r="E5" s="407"/>
      <c r="F5" s="407"/>
      <c r="G5" s="407"/>
      <c r="H5" s="407"/>
      <c r="I5" s="407"/>
      <c r="J5" s="407"/>
      <c r="K5" s="407"/>
      <c r="L5" s="407"/>
      <c r="M5" s="407"/>
      <c r="N5" s="407"/>
      <c r="O5" s="407"/>
      <c r="P5" s="407"/>
      <c r="Q5" s="407"/>
      <c r="R5" s="407"/>
      <c r="S5" s="407"/>
      <c r="T5" s="407"/>
      <c r="U5" s="407"/>
      <c r="V5" s="407"/>
      <c r="W5" s="407"/>
      <c r="X5" s="407"/>
      <c r="Y5" s="407"/>
      <c r="Z5" s="407"/>
      <c r="AA5" s="407"/>
      <c r="AB5" s="107"/>
      <c r="AC5" s="26"/>
    </row>
    <row r="6" spans="4:29" s="24" customFormat="1" ht="39.75" customHeight="1">
      <c r="D6" s="417" t="s">
        <v>191</v>
      </c>
      <c r="E6" s="417"/>
      <c r="F6" s="417"/>
      <c r="G6" s="417"/>
      <c r="H6" s="417"/>
      <c r="I6" s="417"/>
      <c r="J6" s="417"/>
      <c r="K6" s="417"/>
      <c r="L6" s="417"/>
      <c r="M6" s="417"/>
      <c r="N6" s="417"/>
      <c r="O6" s="417"/>
      <c r="P6" s="417"/>
      <c r="Q6" s="417"/>
      <c r="R6" s="417"/>
      <c r="S6" s="417"/>
      <c r="T6" s="417"/>
      <c r="U6" s="417"/>
      <c r="V6" s="417"/>
      <c r="W6" s="417"/>
      <c r="X6" s="417"/>
      <c r="Y6" s="417"/>
      <c r="Z6" s="417"/>
      <c r="AA6" s="417"/>
      <c r="AB6" s="417"/>
      <c r="AC6" s="22"/>
    </row>
    <row r="7" spans="2:29" s="34" customFormat="1" ht="27.75" customHeight="1">
      <c r="B7" s="30"/>
      <c r="C7" s="31" t="s">
        <v>0</v>
      </c>
      <c r="D7" s="413" t="s">
        <v>23</v>
      </c>
      <c r="E7" s="414"/>
      <c r="F7" s="414"/>
      <c r="G7" s="414"/>
      <c r="H7" s="414"/>
      <c r="I7" s="414"/>
      <c r="J7" s="414"/>
      <c r="K7" s="414"/>
      <c r="L7" s="414"/>
      <c r="M7" s="414"/>
      <c r="N7" s="414"/>
      <c r="O7" s="414"/>
      <c r="P7" s="414"/>
      <c r="Q7" s="418"/>
      <c r="R7" s="419" t="s">
        <v>174</v>
      </c>
      <c r="S7" s="420"/>
      <c r="T7" s="420"/>
      <c r="U7" s="420"/>
      <c r="V7" s="420"/>
      <c r="W7" s="420"/>
      <c r="X7" s="420"/>
      <c r="Y7" s="421"/>
      <c r="Z7" s="422" t="s">
        <v>68</v>
      </c>
      <c r="AA7" s="422" t="s">
        <v>69</v>
      </c>
      <c r="AB7" s="114"/>
      <c r="AC7" s="32"/>
    </row>
    <row r="8" spans="2:29" s="34" customFormat="1" ht="27.75" customHeight="1">
      <c r="B8" s="61"/>
      <c r="C8" s="62"/>
      <c r="D8" s="310" t="s">
        <v>7</v>
      </c>
      <c r="E8" s="310" t="s">
        <v>6</v>
      </c>
      <c r="F8" s="310" t="s">
        <v>5</v>
      </c>
      <c r="G8" s="310" t="s">
        <v>38</v>
      </c>
      <c r="H8" s="310" t="s">
        <v>24</v>
      </c>
      <c r="I8" s="310" t="s">
        <v>4</v>
      </c>
      <c r="J8" s="310" t="s">
        <v>29</v>
      </c>
      <c r="K8" s="310" t="s">
        <v>3</v>
      </c>
      <c r="L8" s="310" t="s">
        <v>42</v>
      </c>
      <c r="M8" s="310" t="s">
        <v>33</v>
      </c>
      <c r="N8" s="310" t="s">
        <v>25</v>
      </c>
      <c r="O8" s="310" t="s">
        <v>269</v>
      </c>
      <c r="P8" s="312" t="s">
        <v>67</v>
      </c>
      <c r="Q8" s="310" t="s">
        <v>8</v>
      </c>
      <c r="R8" s="310" t="s">
        <v>7</v>
      </c>
      <c r="S8" s="310" t="s">
        <v>26</v>
      </c>
      <c r="T8" s="310" t="s">
        <v>6</v>
      </c>
      <c r="U8" s="310" t="s">
        <v>41</v>
      </c>
      <c r="V8" s="310" t="s">
        <v>269</v>
      </c>
      <c r="W8" s="310" t="s">
        <v>37</v>
      </c>
      <c r="X8" s="312" t="s">
        <v>67</v>
      </c>
      <c r="Y8" s="124" t="s">
        <v>8</v>
      </c>
      <c r="Z8" s="423"/>
      <c r="AA8" s="423"/>
      <c r="AB8" s="115"/>
      <c r="AC8" s="35"/>
    </row>
    <row r="9" spans="2:29" s="38" customFormat="1" ht="30" customHeight="1">
      <c r="B9" s="294"/>
      <c r="C9" s="295" t="s">
        <v>48</v>
      </c>
      <c r="D9" s="198"/>
      <c r="E9" s="198"/>
      <c r="F9" s="198"/>
      <c r="G9" s="198"/>
      <c r="H9" s="198"/>
      <c r="I9" s="198"/>
      <c r="J9" s="199"/>
      <c r="K9" s="199"/>
      <c r="L9" s="199"/>
      <c r="M9" s="199"/>
      <c r="N9" s="199"/>
      <c r="O9" s="199"/>
      <c r="P9" s="199"/>
      <c r="Q9" s="199"/>
      <c r="R9" s="199"/>
      <c r="S9" s="199"/>
      <c r="T9" s="199"/>
      <c r="U9" s="199"/>
      <c r="V9" s="199"/>
      <c r="W9" s="199"/>
      <c r="X9" s="199"/>
      <c r="Y9" s="199"/>
      <c r="Z9" s="199"/>
      <c r="AA9" s="210"/>
      <c r="AB9" s="226"/>
      <c r="AC9" s="37"/>
    </row>
    <row r="10" spans="2:29" s="34" customFormat="1" ht="16.5" customHeight="1">
      <c r="B10" s="296"/>
      <c r="C10" s="145" t="s">
        <v>10</v>
      </c>
      <c r="D10" s="198">
        <f>D11+D12</f>
        <v>3.635069</v>
      </c>
      <c r="E10" s="198">
        <f aca="true" t="shared" si="0" ref="E10:P10">E11+E12</f>
        <v>10.021927245235121</v>
      </c>
      <c r="F10" s="198">
        <f t="shared" si="0"/>
        <v>11.881253452356082</v>
      </c>
      <c r="G10" s="198">
        <f t="shared" si="0"/>
        <v>1.06965518371829</v>
      </c>
      <c r="H10" s="198">
        <f t="shared" si="0"/>
        <v>0</v>
      </c>
      <c r="I10" s="198">
        <f t="shared" si="0"/>
        <v>29.31579718694105</v>
      </c>
      <c r="J10" s="198">
        <f t="shared" si="0"/>
        <v>96.14849202596002</v>
      </c>
      <c r="K10" s="198">
        <f t="shared" si="0"/>
        <v>6.666760521999999</v>
      </c>
      <c r="L10" s="198">
        <f t="shared" si="0"/>
        <v>3.258874</v>
      </c>
      <c r="M10" s="198">
        <f t="shared" si="0"/>
        <v>285.35347547509275</v>
      </c>
      <c r="N10" s="198">
        <f t="shared" si="0"/>
        <v>3.166</v>
      </c>
      <c r="O10" s="198">
        <f t="shared" si="0"/>
        <v>4.186329284511737</v>
      </c>
      <c r="P10" s="198">
        <f t="shared" si="0"/>
        <v>144.6478061819967</v>
      </c>
      <c r="Q10" s="214">
        <f>+SUM(D10:P10)</f>
        <v>599.3514395578118</v>
      </c>
      <c r="R10" s="198">
        <f aca="true" t="shared" si="1" ref="R10:X10">R11+R12</f>
        <v>0</v>
      </c>
      <c r="S10" s="198">
        <f t="shared" si="1"/>
        <v>0</v>
      </c>
      <c r="T10" s="198">
        <f t="shared" si="1"/>
        <v>0</v>
      </c>
      <c r="U10" s="198">
        <f t="shared" si="1"/>
        <v>0</v>
      </c>
      <c r="V10" s="198">
        <f t="shared" si="1"/>
        <v>0</v>
      </c>
      <c r="W10" s="198">
        <f t="shared" si="1"/>
        <v>0</v>
      </c>
      <c r="X10" s="198">
        <f t="shared" si="1"/>
        <v>0</v>
      </c>
      <c r="Y10" s="214">
        <f>+SUM(R10:X10)</f>
        <v>0</v>
      </c>
      <c r="Z10" s="198">
        <f>Z11+Z12</f>
        <v>3.6413371554169145</v>
      </c>
      <c r="AA10" s="201">
        <f>+'A1'!M10+'A2'!Z10+'A3'!Q10+'A3'!Y10+'A3'!Z10</f>
        <v>5179.89374825183</v>
      </c>
      <c r="AB10" s="227"/>
      <c r="AC10" s="33"/>
    </row>
    <row r="11" spans="2:29" s="34" customFormat="1" ht="16.5" customHeight="1">
      <c r="B11" s="297"/>
      <c r="C11" s="147" t="s">
        <v>58</v>
      </c>
      <c r="D11" s="198">
        <v>0</v>
      </c>
      <c r="E11" s="198">
        <v>0</v>
      </c>
      <c r="F11" s="198">
        <v>0</v>
      </c>
      <c r="G11" s="198">
        <v>0</v>
      </c>
      <c r="H11" s="198">
        <v>0</v>
      </c>
      <c r="I11" s="198">
        <v>0</v>
      </c>
      <c r="J11" s="198">
        <v>0</v>
      </c>
      <c r="K11" s="198">
        <v>0</v>
      </c>
      <c r="L11" s="198">
        <v>0</v>
      </c>
      <c r="M11" s="198">
        <v>0</v>
      </c>
      <c r="N11" s="198">
        <v>0</v>
      </c>
      <c r="O11" s="198">
        <v>0</v>
      </c>
      <c r="P11" s="198">
        <v>70.492706</v>
      </c>
      <c r="Q11" s="233">
        <f aca="true" t="shared" si="2" ref="Q11:Q77">+SUM(D11:P11)</f>
        <v>70.492706</v>
      </c>
      <c r="R11" s="198">
        <v>0</v>
      </c>
      <c r="S11" s="198">
        <v>0</v>
      </c>
      <c r="T11" s="198">
        <v>0</v>
      </c>
      <c r="U11" s="198">
        <v>0</v>
      </c>
      <c r="V11" s="198">
        <v>0</v>
      </c>
      <c r="W11" s="198">
        <v>0</v>
      </c>
      <c r="X11" s="198">
        <v>0</v>
      </c>
      <c r="Y11" s="233">
        <f aca="true" t="shared" si="3" ref="Y11:Y77">+SUM(R11:X11)</f>
        <v>0</v>
      </c>
      <c r="Z11" s="198">
        <v>0</v>
      </c>
      <c r="AA11" s="201">
        <f>+'A1'!M11+'A2'!Z11+'A3'!Q11+'A3'!Y11+'A3'!Z11</f>
        <v>470.7387910379747</v>
      </c>
      <c r="AB11" s="227"/>
      <c r="AC11" s="33"/>
    </row>
    <row r="12" spans="2:29" s="34" customFormat="1" ht="16.5" customHeight="1">
      <c r="B12" s="297"/>
      <c r="C12" s="147" t="s">
        <v>59</v>
      </c>
      <c r="D12" s="198">
        <v>3.635069</v>
      </c>
      <c r="E12" s="198">
        <v>10.021927245235121</v>
      </c>
      <c r="F12" s="198">
        <v>11.881253452356082</v>
      </c>
      <c r="G12" s="198">
        <v>1.06965518371829</v>
      </c>
      <c r="H12" s="198">
        <v>0</v>
      </c>
      <c r="I12" s="198">
        <v>29.31579718694105</v>
      </c>
      <c r="J12" s="198">
        <v>96.14849202596002</v>
      </c>
      <c r="K12" s="198">
        <v>6.666760521999999</v>
      </c>
      <c r="L12" s="198">
        <v>3.258874</v>
      </c>
      <c r="M12" s="198">
        <v>285.35347547509275</v>
      </c>
      <c r="N12" s="198">
        <v>3.166</v>
      </c>
      <c r="O12" s="198">
        <v>4.186329284511737</v>
      </c>
      <c r="P12" s="198">
        <v>74.15510018199672</v>
      </c>
      <c r="Q12" s="233">
        <f t="shared" si="2"/>
        <v>528.8587335578118</v>
      </c>
      <c r="R12" s="198">
        <v>0</v>
      </c>
      <c r="S12" s="198">
        <v>0</v>
      </c>
      <c r="T12" s="198">
        <v>0</v>
      </c>
      <c r="U12" s="198">
        <v>0</v>
      </c>
      <c r="V12" s="198">
        <v>0</v>
      </c>
      <c r="W12" s="198">
        <v>0</v>
      </c>
      <c r="X12" s="198">
        <v>0</v>
      </c>
      <c r="Y12" s="233">
        <f t="shared" si="3"/>
        <v>0</v>
      </c>
      <c r="Z12" s="198">
        <v>3.6413371554169145</v>
      </c>
      <c r="AA12" s="201">
        <f>+'A1'!M12+'A2'!Z12+'A3'!Q12+'A3'!Y12+'A3'!Z12</f>
        <v>4709.154957213856</v>
      </c>
      <c r="AB12" s="227"/>
      <c r="AC12" s="33"/>
    </row>
    <row r="13" spans="2:29" s="34" customFormat="1" ht="30" customHeight="1">
      <c r="B13" s="296"/>
      <c r="C13" s="145" t="s">
        <v>11</v>
      </c>
      <c r="D13" s="198">
        <f aca="true" t="shared" si="4" ref="D13:P13">D14+D15</f>
        <v>0.161144</v>
      </c>
      <c r="E13" s="198">
        <f t="shared" si="4"/>
        <v>0.17</v>
      </c>
      <c r="F13" s="198">
        <f t="shared" si="4"/>
        <v>48.171246000000004</v>
      </c>
      <c r="G13" s="198">
        <f t="shared" si="4"/>
        <v>0</v>
      </c>
      <c r="H13" s="198">
        <f t="shared" si="4"/>
        <v>0.88</v>
      </c>
      <c r="I13" s="198">
        <f t="shared" si="4"/>
        <v>2.912560658382503</v>
      </c>
      <c r="J13" s="198">
        <f t="shared" si="4"/>
        <v>6.8388</v>
      </c>
      <c r="K13" s="198">
        <f t="shared" si="4"/>
        <v>46.949999999999996</v>
      </c>
      <c r="L13" s="198">
        <f t="shared" si="4"/>
        <v>0.45</v>
      </c>
      <c r="M13" s="198">
        <f t="shared" si="4"/>
        <v>390.9947403211995</v>
      </c>
      <c r="N13" s="198">
        <f t="shared" si="4"/>
        <v>5.365038347455453</v>
      </c>
      <c r="O13" s="198">
        <f t="shared" si="4"/>
        <v>9.15</v>
      </c>
      <c r="P13" s="198">
        <f t="shared" si="4"/>
        <v>377.7275909345394</v>
      </c>
      <c r="Q13" s="233">
        <f t="shared" si="2"/>
        <v>889.7711202615769</v>
      </c>
      <c r="R13" s="198">
        <f aca="true" t="shared" si="5" ref="R13:X13">R14+R15</f>
        <v>0</v>
      </c>
      <c r="S13" s="198">
        <f t="shared" si="5"/>
        <v>0</v>
      </c>
      <c r="T13" s="198">
        <f t="shared" si="5"/>
        <v>0</v>
      </c>
      <c r="U13" s="198">
        <f t="shared" si="5"/>
        <v>0</v>
      </c>
      <c r="V13" s="198">
        <f t="shared" si="5"/>
        <v>0</v>
      </c>
      <c r="W13" s="198">
        <f t="shared" si="5"/>
        <v>0</v>
      </c>
      <c r="X13" s="198">
        <f t="shared" si="5"/>
        <v>0.585</v>
      </c>
      <c r="Y13" s="233">
        <f t="shared" si="3"/>
        <v>0.585</v>
      </c>
      <c r="Z13" s="198">
        <f>Z14+Z15</f>
        <v>381</v>
      </c>
      <c r="AA13" s="201">
        <f>+'A1'!M13+'A2'!Z13+'A3'!Q13+'A3'!Y13+'A3'!Z13</f>
        <v>5056.721076923218</v>
      </c>
      <c r="AB13" s="227"/>
      <c r="AC13" s="33"/>
    </row>
    <row r="14" spans="2:29" s="34" customFormat="1" ht="16.5" customHeight="1">
      <c r="B14" s="296"/>
      <c r="C14" s="147" t="s">
        <v>58</v>
      </c>
      <c r="D14" s="198">
        <v>0.161144</v>
      </c>
      <c r="E14" s="198">
        <v>0</v>
      </c>
      <c r="F14" s="198">
        <v>0.001246</v>
      </c>
      <c r="G14" s="198">
        <v>0</v>
      </c>
      <c r="H14" s="198">
        <v>0</v>
      </c>
      <c r="I14" s="198">
        <v>0.14400665838250293</v>
      </c>
      <c r="J14" s="198">
        <v>1.1398</v>
      </c>
      <c r="K14" s="198">
        <v>0</v>
      </c>
      <c r="L14" s="198">
        <v>0</v>
      </c>
      <c r="M14" s="198">
        <v>1.1518503211995796</v>
      </c>
      <c r="N14" s="198">
        <v>0.08503834745545291</v>
      </c>
      <c r="O14" s="198">
        <v>0</v>
      </c>
      <c r="P14" s="198">
        <v>1.2685909345396496</v>
      </c>
      <c r="Q14" s="233">
        <f t="shared" si="2"/>
        <v>3.9516762615771848</v>
      </c>
      <c r="R14" s="198">
        <v>0</v>
      </c>
      <c r="S14" s="198">
        <v>0</v>
      </c>
      <c r="T14" s="198">
        <v>0</v>
      </c>
      <c r="U14" s="198">
        <v>0</v>
      </c>
      <c r="V14" s="198">
        <v>0</v>
      </c>
      <c r="W14" s="198">
        <v>0</v>
      </c>
      <c r="X14" s="198">
        <v>0</v>
      </c>
      <c r="Y14" s="233">
        <f t="shared" si="3"/>
        <v>0</v>
      </c>
      <c r="Z14" s="198">
        <v>0</v>
      </c>
      <c r="AA14" s="201">
        <f>+'A1'!M14+'A2'!Z14+'A3'!Q14+'A3'!Y14+'A3'!Z14</f>
        <v>495.1968637125352</v>
      </c>
      <c r="AB14" s="227"/>
      <c r="AC14" s="33"/>
    </row>
    <row r="15" spans="2:29" s="34" customFormat="1" ht="16.5" customHeight="1">
      <c r="B15" s="296"/>
      <c r="C15" s="147" t="s">
        <v>59</v>
      </c>
      <c r="D15" s="198">
        <v>0</v>
      </c>
      <c r="E15" s="198">
        <v>0.17</v>
      </c>
      <c r="F15" s="198">
        <v>48.17</v>
      </c>
      <c r="G15" s="198">
        <v>0</v>
      </c>
      <c r="H15" s="198">
        <v>0.88</v>
      </c>
      <c r="I15" s="198">
        <v>2.7685540000000004</v>
      </c>
      <c r="J15" s="198">
        <v>5.699</v>
      </c>
      <c r="K15" s="198">
        <v>46.949999999999996</v>
      </c>
      <c r="L15" s="198">
        <v>0.45</v>
      </c>
      <c r="M15" s="198">
        <v>389.84288999999995</v>
      </c>
      <c r="N15" s="198">
        <v>5.28</v>
      </c>
      <c r="O15" s="198">
        <v>9.15</v>
      </c>
      <c r="P15" s="198">
        <v>376.4589999999998</v>
      </c>
      <c r="Q15" s="233">
        <f t="shared" si="2"/>
        <v>885.8194439999997</v>
      </c>
      <c r="R15" s="198">
        <v>0</v>
      </c>
      <c r="S15" s="198">
        <v>0</v>
      </c>
      <c r="T15" s="198">
        <v>0</v>
      </c>
      <c r="U15" s="198">
        <v>0</v>
      </c>
      <c r="V15" s="198">
        <v>0</v>
      </c>
      <c r="W15" s="198">
        <v>0</v>
      </c>
      <c r="X15" s="198">
        <v>0.585</v>
      </c>
      <c r="Y15" s="233">
        <f t="shared" si="3"/>
        <v>0.585</v>
      </c>
      <c r="Z15" s="198">
        <v>381</v>
      </c>
      <c r="AA15" s="201">
        <f>+'A1'!M15+'A2'!Z15+'A3'!Q15+'A3'!Y15+'A3'!Z15</f>
        <v>4561.524213210683</v>
      </c>
      <c r="AB15" s="227"/>
      <c r="AC15" s="33"/>
    </row>
    <row r="16" spans="2:29" s="38" customFormat="1" ht="30" customHeight="1">
      <c r="B16" s="298"/>
      <c r="C16" s="299" t="s">
        <v>180</v>
      </c>
      <c r="D16" s="202">
        <v>0.161144</v>
      </c>
      <c r="E16" s="202">
        <v>0</v>
      </c>
      <c r="F16" s="202">
        <v>0.001246</v>
      </c>
      <c r="G16" s="202">
        <v>0</v>
      </c>
      <c r="H16" s="202">
        <v>0</v>
      </c>
      <c r="I16" s="202">
        <v>1.028554</v>
      </c>
      <c r="J16" s="202">
        <v>5.699</v>
      </c>
      <c r="K16" s="202">
        <v>0</v>
      </c>
      <c r="L16" s="202">
        <v>0</v>
      </c>
      <c r="M16" s="202">
        <v>23.422889999999995</v>
      </c>
      <c r="N16" s="202">
        <v>0.0654151699658091</v>
      </c>
      <c r="O16" s="202">
        <v>0</v>
      </c>
      <c r="P16" s="202">
        <v>6.955004</v>
      </c>
      <c r="Q16" s="203">
        <f t="shared" si="2"/>
        <v>37.33325316996581</v>
      </c>
      <c r="R16" s="202">
        <v>0</v>
      </c>
      <c r="S16" s="202">
        <v>0</v>
      </c>
      <c r="T16" s="202">
        <v>0</v>
      </c>
      <c r="U16" s="202">
        <v>0</v>
      </c>
      <c r="V16" s="202">
        <v>0</v>
      </c>
      <c r="W16" s="202">
        <v>0</v>
      </c>
      <c r="X16" s="202">
        <v>0</v>
      </c>
      <c r="Y16" s="203">
        <f t="shared" si="3"/>
        <v>0</v>
      </c>
      <c r="Z16" s="202">
        <v>0</v>
      </c>
      <c r="AA16" s="201">
        <f>+'A1'!M16+'A2'!Z16+'A3'!Q16+'A3'!Y16+'A3'!Z16</f>
        <v>331.4624680882528</v>
      </c>
      <c r="AB16" s="228"/>
      <c r="AC16" s="37"/>
    </row>
    <row r="17" spans="2:29" s="34" customFormat="1" ht="16.5" customHeight="1">
      <c r="B17" s="297"/>
      <c r="C17" s="147" t="s">
        <v>70</v>
      </c>
      <c r="D17" s="198">
        <v>0</v>
      </c>
      <c r="E17" s="198">
        <v>0.08</v>
      </c>
      <c r="F17" s="198">
        <v>0.59</v>
      </c>
      <c r="G17" s="198">
        <v>0</v>
      </c>
      <c r="H17" s="198">
        <v>0</v>
      </c>
      <c r="I17" s="198">
        <v>0.14400665838250293</v>
      </c>
      <c r="J17" s="198">
        <v>1.1398</v>
      </c>
      <c r="K17" s="198">
        <v>0</v>
      </c>
      <c r="L17" s="198">
        <v>0</v>
      </c>
      <c r="M17" s="198">
        <v>13.05185032119958</v>
      </c>
      <c r="N17" s="198">
        <v>0.01962317748964382</v>
      </c>
      <c r="O17" s="198">
        <v>4.49</v>
      </c>
      <c r="P17" s="198">
        <v>1.7025869345396756</v>
      </c>
      <c r="Q17" s="233">
        <f t="shared" si="2"/>
        <v>21.217867091611403</v>
      </c>
      <c r="R17" s="198">
        <v>0</v>
      </c>
      <c r="S17" s="198">
        <v>0</v>
      </c>
      <c r="T17" s="198">
        <v>0</v>
      </c>
      <c r="U17" s="198">
        <v>0</v>
      </c>
      <c r="V17" s="198">
        <v>0</v>
      </c>
      <c r="W17" s="198">
        <v>0</v>
      </c>
      <c r="X17" s="198">
        <v>0</v>
      </c>
      <c r="Y17" s="233">
        <f t="shared" si="3"/>
        <v>0</v>
      </c>
      <c r="Z17" s="198">
        <v>77</v>
      </c>
      <c r="AA17" s="201">
        <f>+'A1'!M17+'A2'!Z17+'A3'!Q17+'A3'!Y17+'A3'!Z17</f>
        <v>473.1566615775822</v>
      </c>
      <c r="AB17" s="227"/>
      <c r="AC17" s="33"/>
    </row>
    <row r="18" spans="2:29" s="34" customFormat="1" ht="16.5" customHeight="1">
      <c r="B18" s="297"/>
      <c r="C18" s="147" t="s">
        <v>270</v>
      </c>
      <c r="D18" s="198">
        <v>0</v>
      </c>
      <c r="E18" s="198">
        <v>0</v>
      </c>
      <c r="F18" s="198">
        <v>0</v>
      </c>
      <c r="G18" s="198">
        <v>0</v>
      </c>
      <c r="H18" s="198">
        <v>0</v>
      </c>
      <c r="I18" s="198">
        <v>0</v>
      </c>
      <c r="J18" s="198">
        <v>0</v>
      </c>
      <c r="K18" s="198">
        <v>0</v>
      </c>
      <c r="L18" s="198">
        <v>0</v>
      </c>
      <c r="M18" s="198">
        <v>0</v>
      </c>
      <c r="N18" s="198">
        <v>0</v>
      </c>
      <c r="O18" s="198">
        <v>0</v>
      </c>
      <c r="P18" s="198">
        <v>0</v>
      </c>
      <c r="Q18" s="233">
        <f t="shared" si="2"/>
        <v>0</v>
      </c>
      <c r="R18" s="198">
        <v>0</v>
      </c>
      <c r="S18" s="198">
        <v>0</v>
      </c>
      <c r="T18" s="198">
        <v>0</v>
      </c>
      <c r="U18" s="198">
        <v>0</v>
      </c>
      <c r="V18" s="198">
        <v>0</v>
      </c>
      <c r="W18" s="198">
        <v>0</v>
      </c>
      <c r="X18" s="198">
        <v>0</v>
      </c>
      <c r="Y18" s="233">
        <f t="shared" si="3"/>
        <v>0</v>
      </c>
      <c r="Z18" s="198">
        <v>0</v>
      </c>
      <c r="AA18" s="201">
        <f>+'A1'!M18+'A2'!Z18+'A3'!Q18+'A3'!Y18+'A3'!Z18</f>
        <v>0</v>
      </c>
      <c r="AB18" s="227"/>
      <c r="AC18" s="33"/>
    </row>
    <row r="19" spans="2:29" s="34" customFormat="1" ht="16.5" customHeight="1">
      <c r="B19" s="297"/>
      <c r="C19" s="147" t="s">
        <v>181</v>
      </c>
      <c r="D19" s="198">
        <v>0</v>
      </c>
      <c r="E19" s="198">
        <v>0</v>
      </c>
      <c r="F19" s="198">
        <v>0</v>
      </c>
      <c r="G19" s="198">
        <v>0</v>
      </c>
      <c r="H19" s="198">
        <v>0</v>
      </c>
      <c r="I19" s="198">
        <v>1.74</v>
      </c>
      <c r="J19" s="198">
        <v>0</v>
      </c>
      <c r="K19" s="198">
        <v>46.58</v>
      </c>
      <c r="L19" s="198">
        <v>0</v>
      </c>
      <c r="M19" s="198">
        <v>1.39</v>
      </c>
      <c r="N19" s="198">
        <v>0</v>
      </c>
      <c r="O19" s="198">
        <v>0</v>
      </c>
      <c r="P19" s="198">
        <v>0</v>
      </c>
      <c r="Q19" s="233">
        <f t="shared" si="2"/>
        <v>49.71</v>
      </c>
      <c r="R19" s="198">
        <v>0</v>
      </c>
      <c r="S19" s="198">
        <v>0</v>
      </c>
      <c r="T19" s="198">
        <v>0</v>
      </c>
      <c r="U19" s="198">
        <v>0</v>
      </c>
      <c r="V19" s="198">
        <v>0</v>
      </c>
      <c r="W19" s="198">
        <v>0</v>
      </c>
      <c r="X19" s="198">
        <v>0</v>
      </c>
      <c r="Y19" s="233">
        <f t="shared" si="3"/>
        <v>0</v>
      </c>
      <c r="Z19" s="198">
        <v>0</v>
      </c>
      <c r="AA19" s="201">
        <f>+'A1'!M19+'A2'!Z19+'A3'!Q19+'A3'!Y19+'A3'!Z19</f>
        <v>1243.520947257384</v>
      </c>
      <c r="AB19" s="227"/>
      <c r="AC19" s="33"/>
    </row>
    <row r="20" spans="2:29" s="34" customFormat="1" ht="16.5" customHeight="1">
      <c r="B20" s="297"/>
      <c r="C20" s="303" t="s">
        <v>51</v>
      </c>
      <c r="D20" s="198">
        <v>0</v>
      </c>
      <c r="E20" s="198">
        <v>0.09000000000000001</v>
      </c>
      <c r="F20" s="198">
        <v>47.58</v>
      </c>
      <c r="G20" s="198">
        <v>0</v>
      </c>
      <c r="H20" s="198">
        <v>0.88</v>
      </c>
      <c r="I20" s="198">
        <v>0</v>
      </c>
      <c r="J20" s="198">
        <v>0</v>
      </c>
      <c r="K20" s="198">
        <v>0.37</v>
      </c>
      <c r="L20" s="198">
        <v>0.45</v>
      </c>
      <c r="M20" s="198">
        <v>353.13</v>
      </c>
      <c r="N20" s="198">
        <v>5.28</v>
      </c>
      <c r="O20" s="198">
        <v>4.66</v>
      </c>
      <c r="P20" s="198">
        <v>369.06999999999937</v>
      </c>
      <c r="Q20" s="233">
        <f t="shared" si="2"/>
        <v>781.5099999999993</v>
      </c>
      <c r="R20" s="198">
        <v>0</v>
      </c>
      <c r="S20" s="198">
        <v>0</v>
      </c>
      <c r="T20" s="198">
        <v>0</v>
      </c>
      <c r="U20" s="198">
        <v>0</v>
      </c>
      <c r="V20" s="198">
        <v>0</v>
      </c>
      <c r="W20" s="198">
        <v>0</v>
      </c>
      <c r="X20" s="198">
        <v>0.5</v>
      </c>
      <c r="Y20" s="233">
        <f t="shared" si="3"/>
        <v>0.5</v>
      </c>
      <c r="Z20" s="198">
        <v>304</v>
      </c>
      <c r="AA20" s="201">
        <f>+'A1'!M20+'A2'!Z20+'A3'!Q20+'A3'!Y20+'A3'!Z20</f>
        <v>2891.609999999999</v>
      </c>
      <c r="AB20" s="227"/>
      <c r="AC20" s="33"/>
    </row>
    <row r="21" spans="2:29" s="34" customFormat="1" ht="16.5" customHeight="1">
      <c r="B21" s="297"/>
      <c r="C21" s="300" t="s">
        <v>217</v>
      </c>
      <c r="D21" s="198">
        <v>0</v>
      </c>
      <c r="E21" s="198">
        <v>0</v>
      </c>
      <c r="F21" s="198">
        <v>0</v>
      </c>
      <c r="G21" s="198">
        <v>0</v>
      </c>
      <c r="H21" s="198">
        <v>0</v>
      </c>
      <c r="I21" s="198">
        <v>0</v>
      </c>
      <c r="J21" s="198">
        <v>0</v>
      </c>
      <c r="K21" s="198">
        <v>0</v>
      </c>
      <c r="L21" s="198">
        <v>0</v>
      </c>
      <c r="M21" s="198">
        <v>0</v>
      </c>
      <c r="N21" s="198">
        <v>0</v>
      </c>
      <c r="O21" s="198">
        <v>0</v>
      </c>
      <c r="P21" s="198">
        <v>0</v>
      </c>
      <c r="Q21" s="233">
        <f t="shared" si="2"/>
        <v>0</v>
      </c>
      <c r="R21" s="198">
        <v>0</v>
      </c>
      <c r="S21" s="198">
        <v>0</v>
      </c>
      <c r="T21" s="198">
        <v>0</v>
      </c>
      <c r="U21" s="198">
        <v>0</v>
      </c>
      <c r="V21" s="198">
        <v>0</v>
      </c>
      <c r="W21" s="198">
        <v>0</v>
      </c>
      <c r="X21" s="198">
        <v>0</v>
      </c>
      <c r="Y21" s="233">
        <f t="shared" si="3"/>
        <v>0</v>
      </c>
      <c r="Z21" s="198">
        <v>0</v>
      </c>
      <c r="AA21" s="201">
        <f>+'A1'!M21+'A2'!Z21+'A3'!Q21+'A3'!Y21+'A3'!Z21</f>
        <v>116.88600000000001</v>
      </c>
      <c r="AB21" s="227"/>
      <c r="AC21" s="33"/>
    </row>
    <row r="22" spans="2:29" s="38" customFormat="1" ht="24.75" customHeight="1">
      <c r="B22" s="298"/>
      <c r="C22" s="146" t="s">
        <v>12</v>
      </c>
      <c r="D22" s="202">
        <f aca="true" t="shared" si="6" ref="D22:P22">D23+D24</f>
        <v>1.393551462084659</v>
      </c>
      <c r="E22" s="202">
        <f t="shared" si="6"/>
        <v>1.36343893739915</v>
      </c>
      <c r="F22" s="202">
        <f t="shared" si="6"/>
        <v>2.8462584243180338</v>
      </c>
      <c r="G22" s="202">
        <f t="shared" si="6"/>
        <v>1.3625532749196883</v>
      </c>
      <c r="H22" s="202">
        <f t="shared" si="6"/>
        <v>0.007</v>
      </c>
      <c r="I22" s="202">
        <f t="shared" si="6"/>
        <v>39.47899592841001</v>
      </c>
      <c r="J22" s="202">
        <f t="shared" si="6"/>
        <v>6.0664394919754</v>
      </c>
      <c r="K22" s="202">
        <f t="shared" si="6"/>
        <v>7.990916781525387</v>
      </c>
      <c r="L22" s="202">
        <f t="shared" si="6"/>
        <v>0.16445349823812475</v>
      </c>
      <c r="M22" s="202">
        <f t="shared" si="6"/>
        <v>19.73706705414387</v>
      </c>
      <c r="N22" s="202">
        <f t="shared" si="6"/>
        <v>0.5409338470652598</v>
      </c>
      <c r="O22" s="202">
        <f t="shared" si="6"/>
        <v>0.0017816534547698598</v>
      </c>
      <c r="P22" s="202">
        <f t="shared" si="6"/>
        <v>8.83291751121082</v>
      </c>
      <c r="Q22" s="203">
        <f t="shared" si="2"/>
        <v>89.78630786474517</v>
      </c>
      <c r="R22" s="202">
        <f aca="true" t="shared" si="7" ref="R22:X22">R23+R24</f>
        <v>0</v>
      </c>
      <c r="S22" s="202">
        <f t="shared" si="7"/>
        <v>0</v>
      </c>
      <c r="T22" s="202">
        <f t="shared" si="7"/>
        <v>0.03973</v>
      </c>
      <c r="U22" s="202">
        <f t="shared" si="7"/>
        <v>0</v>
      </c>
      <c r="V22" s="202">
        <f t="shared" si="7"/>
        <v>0</v>
      </c>
      <c r="W22" s="202">
        <f t="shared" si="7"/>
        <v>0</v>
      </c>
      <c r="X22" s="202">
        <f t="shared" si="7"/>
        <v>4.055</v>
      </c>
      <c r="Y22" s="203">
        <f t="shared" si="3"/>
        <v>4.094729999999999</v>
      </c>
      <c r="Z22" s="202">
        <f>Z23+Z24</f>
        <v>40.169189616543484</v>
      </c>
      <c r="AA22" s="201">
        <f>+'A1'!M22+'A2'!Z22+'A3'!Q22+'A3'!Y22+'A3'!Z22</f>
        <v>2920.1202277301263</v>
      </c>
      <c r="AB22" s="228"/>
      <c r="AC22" s="37"/>
    </row>
    <row r="23" spans="2:29" s="65" customFormat="1" ht="16.5" customHeight="1">
      <c r="B23" s="194"/>
      <c r="C23" s="147" t="s">
        <v>58</v>
      </c>
      <c r="D23" s="204">
        <v>0.355551462084659</v>
      </c>
      <c r="E23" s="204">
        <v>1.26543893739915</v>
      </c>
      <c r="F23" s="204">
        <v>2.785258424318034</v>
      </c>
      <c r="G23" s="204">
        <v>1.3625532749196883</v>
      </c>
      <c r="H23" s="204">
        <v>0.007</v>
      </c>
      <c r="I23" s="204">
        <v>31.131190928410007</v>
      </c>
      <c r="J23" s="204">
        <v>5.0644394919754</v>
      </c>
      <c r="K23" s="204">
        <v>7.990916781525387</v>
      </c>
      <c r="L23" s="204">
        <v>0.16445349823812475</v>
      </c>
      <c r="M23" s="204">
        <v>10.623921394143872</v>
      </c>
      <c r="N23" s="204">
        <v>0.5369338470652598</v>
      </c>
      <c r="O23" s="204">
        <v>0.0017816534547698598</v>
      </c>
      <c r="P23" s="204">
        <v>8.599096511210824</v>
      </c>
      <c r="Q23" s="204">
        <f t="shared" si="2"/>
        <v>69.88853620474517</v>
      </c>
      <c r="R23" s="204">
        <v>0</v>
      </c>
      <c r="S23" s="204">
        <v>0</v>
      </c>
      <c r="T23" s="204">
        <v>0.03973</v>
      </c>
      <c r="U23" s="204">
        <v>0</v>
      </c>
      <c r="V23" s="204">
        <v>0</v>
      </c>
      <c r="W23" s="204">
        <v>0</v>
      </c>
      <c r="X23" s="204">
        <v>0.055</v>
      </c>
      <c r="Y23" s="204">
        <f t="shared" si="3"/>
        <v>0.09473000000000001</v>
      </c>
      <c r="Z23" s="204">
        <v>5.153189616543483</v>
      </c>
      <c r="AA23" s="201">
        <f>+'A1'!M23+'A2'!Z23+'A3'!Q23+'A3'!Y23+'A3'!Z23</f>
        <v>2642.457187819058</v>
      </c>
      <c r="AB23" s="230"/>
      <c r="AC23" s="64"/>
    </row>
    <row r="24" spans="2:29" s="34" customFormat="1" ht="16.5" customHeight="1">
      <c r="B24" s="297"/>
      <c r="C24" s="147" t="s">
        <v>59</v>
      </c>
      <c r="D24" s="198">
        <v>1.038</v>
      </c>
      <c r="E24" s="198">
        <v>0.098</v>
      </c>
      <c r="F24" s="198">
        <v>0.061</v>
      </c>
      <c r="G24" s="198">
        <v>0</v>
      </c>
      <c r="H24" s="198">
        <v>0</v>
      </c>
      <c r="I24" s="198">
        <v>8.347805000000001</v>
      </c>
      <c r="J24" s="198">
        <v>1.002</v>
      </c>
      <c r="K24" s="198">
        <v>0</v>
      </c>
      <c r="L24" s="198">
        <v>0</v>
      </c>
      <c r="M24" s="198">
        <v>9.11314566</v>
      </c>
      <c r="N24" s="198">
        <v>0.004</v>
      </c>
      <c r="O24" s="198">
        <v>0</v>
      </c>
      <c r="P24" s="198">
        <v>0.23382099999999573</v>
      </c>
      <c r="Q24" s="233">
        <f t="shared" si="2"/>
        <v>19.897771659999997</v>
      </c>
      <c r="R24" s="198">
        <v>0</v>
      </c>
      <c r="S24" s="198">
        <v>0</v>
      </c>
      <c r="T24" s="198">
        <v>0</v>
      </c>
      <c r="U24" s="198">
        <v>0</v>
      </c>
      <c r="V24" s="198">
        <v>0</v>
      </c>
      <c r="W24" s="198">
        <v>0</v>
      </c>
      <c r="X24" s="198">
        <v>4</v>
      </c>
      <c r="Y24" s="233">
        <f t="shared" si="3"/>
        <v>4</v>
      </c>
      <c r="Z24" s="198">
        <v>35.016</v>
      </c>
      <c r="AA24" s="201">
        <f>+'A1'!M24+'A2'!Z24+'A3'!Q24+'A3'!Y24+'A3'!Z24</f>
        <v>277.663039911068</v>
      </c>
      <c r="AB24" s="227"/>
      <c r="AC24" s="33"/>
    </row>
    <row r="25" spans="2:29" s="38" customFormat="1" ht="30" customHeight="1">
      <c r="B25" s="301"/>
      <c r="C25" s="146" t="s">
        <v>52</v>
      </c>
      <c r="D25" s="203">
        <f aca="true" t="shared" si="8" ref="D25:J25">+SUM(D22,D13,D10)</f>
        <v>5.189764462084659</v>
      </c>
      <c r="E25" s="203">
        <f t="shared" si="8"/>
        <v>11.555366182634272</v>
      </c>
      <c r="F25" s="203">
        <f t="shared" si="8"/>
        <v>62.89875787667412</v>
      </c>
      <c r="G25" s="203">
        <f t="shared" si="8"/>
        <v>2.4322084586379784</v>
      </c>
      <c r="H25" s="203">
        <f t="shared" si="8"/>
        <v>0.887</v>
      </c>
      <c r="I25" s="203">
        <f t="shared" si="8"/>
        <v>71.70735377373356</v>
      </c>
      <c r="J25" s="203">
        <f t="shared" si="8"/>
        <v>109.05373151793543</v>
      </c>
      <c r="K25" s="203">
        <f aca="true" t="shared" si="9" ref="K25:W25">+SUM(K22,K13,K10)</f>
        <v>61.60767730352538</v>
      </c>
      <c r="L25" s="203">
        <f t="shared" si="9"/>
        <v>3.8733274982381247</v>
      </c>
      <c r="M25" s="203">
        <f t="shared" si="9"/>
        <v>696.0852828504362</v>
      </c>
      <c r="N25" s="203">
        <f t="shared" si="9"/>
        <v>9.071972194520713</v>
      </c>
      <c r="O25" s="203">
        <f t="shared" si="9"/>
        <v>13.338110937966508</v>
      </c>
      <c r="P25" s="203">
        <f t="shared" si="9"/>
        <v>531.208314627747</v>
      </c>
      <c r="Q25" s="203">
        <f t="shared" si="2"/>
        <v>1578.9088676841338</v>
      </c>
      <c r="R25" s="203">
        <f t="shared" si="9"/>
        <v>0</v>
      </c>
      <c r="S25" s="203">
        <f t="shared" si="9"/>
        <v>0</v>
      </c>
      <c r="T25" s="203">
        <f t="shared" si="9"/>
        <v>0.03973</v>
      </c>
      <c r="U25" s="203">
        <f t="shared" si="9"/>
        <v>0</v>
      </c>
      <c r="V25" s="203">
        <f>+SUM(V22,V13,V10)</f>
        <v>0</v>
      </c>
      <c r="W25" s="203">
        <f t="shared" si="9"/>
        <v>0</v>
      </c>
      <c r="X25" s="203">
        <f>+SUM(X22,X13,X10)</f>
        <v>4.64</v>
      </c>
      <c r="Y25" s="203">
        <f t="shared" si="3"/>
        <v>4.679729999999999</v>
      </c>
      <c r="Z25" s="203">
        <f>+SUM(Z22,Z13,Z10)</f>
        <v>424.8105267719604</v>
      </c>
      <c r="AA25" s="387">
        <f>+'A1'!M25+'A2'!Z25+'A3'!Q25+'A3'!Y25+'A3'!Z25</f>
        <v>13156.735052905175</v>
      </c>
      <c r="AB25" s="226"/>
      <c r="AC25" s="37"/>
    </row>
    <row r="26" spans="2:29" s="65" customFormat="1" ht="16.5" customHeight="1">
      <c r="B26" s="194"/>
      <c r="C26" s="195" t="s">
        <v>229</v>
      </c>
      <c r="D26" s="204">
        <v>0</v>
      </c>
      <c r="E26" s="204">
        <v>0</v>
      </c>
      <c r="F26" s="204">
        <v>0</v>
      </c>
      <c r="G26" s="204">
        <v>0</v>
      </c>
      <c r="H26" s="204">
        <v>0</v>
      </c>
      <c r="I26" s="204">
        <v>0</v>
      </c>
      <c r="J26" s="204">
        <v>0</v>
      </c>
      <c r="K26" s="204">
        <v>0</v>
      </c>
      <c r="L26" s="204">
        <v>0</v>
      </c>
      <c r="M26" s="204">
        <v>0</v>
      </c>
      <c r="N26" s="204">
        <v>0</v>
      </c>
      <c r="O26" s="204">
        <v>0</v>
      </c>
      <c r="P26" s="204">
        <v>0</v>
      </c>
      <c r="Q26" s="204">
        <f t="shared" si="2"/>
        <v>0</v>
      </c>
      <c r="R26" s="204">
        <v>0</v>
      </c>
      <c r="S26" s="204">
        <v>0</v>
      </c>
      <c r="T26" s="204">
        <v>0</v>
      </c>
      <c r="U26" s="204">
        <v>0</v>
      </c>
      <c r="V26" s="204">
        <v>0</v>
      </c>
      <c r="W26" s="204">
        <v>0</v>
      </c>
      <c r="X26" s="204">
        <v>0</v>
      </c>
      <c r="Y26" s="204">
        <f t="shared" si="3"/>
        <v>0</v>
      </c>
      <c r="Z26" s="204">
        <v>0</v>
      </c>
      <c r="AA26" s="205">
        <f>+'A1'!M26+'A2'!Z26+'A3'!Q26+'A3'!Y26+'A3'!Z26</f>
        <v>131</v>
      </c>
      <c r="AB26" s="229"/>
      <c r="AC26" s="64"/>
    </row>
    <row r="27" spans="2:29" s="65" customFormat="1" ht="16.5" customHeight="1">
      <c r="B27" s="196"/>
      <c r="C27" s="197" t="s">
        <v>230</v>
      </c>
      <c r="D27" s="206">
        <v>1.281900462084659</v>
      </c>
      <c r="E27" s="206">
        <v>0.2098789373991498</v>
      </c>
      <c r="F27" s="206">
        <v>1.5818124243180338</v>
      </c>
      <c r="G27" s="206">
        <v>0.5737792749196883</v>
      </c>
      <c r="H27" s="206">
        <v>0</v>
      </c>
      <c r="I27" s="206">
        <v>8.33701092841001</v>
      </c>
      <c r="J27" s="206">
        <v>0.6906404919754</v>
      </c>
      <c r="K27" s="206">
        <v>1.661856781525387</v>
      </c>
      <c r="L27" s="206">
        <v>0.16445349823812475</v>
      </c>
      <c r="M27" s="206">
        <v>9.119712054143871</v>
      </c>
      <c r="N27" s="206">
        <v>0.046468847065259784</v>
      </c>
      <c r="O27" s="206">
        <v>0.0017816534547698598</v>
      </c>
      <c r="P27" s="206">
        <v>2.8184345112108247</v>
      </c>
      <c r="Q27" s="204">
        <f t="shared" si="2"/>
        <v>26.48772986474518</v>
      </c>
      <c r="R27" s="206">
        <v>0</v>
      </c>
      <c r="S27" s="206">
        <v>0</v>
      </c>
      <c r="T27" s="206">
        <v>0</v>
      </c>
      <c r="U27" s="206">
        <v>0</v>
      </c>
      <c r="V27" s="206">
        <v>0</v>
      </c>
      <c r="W27" s="206">
        <v>0</v>
      </c>
      <c r="X27" s="206">
        <v>0</v>
      </c>
      <c r="Y27" s="204">
        <f t="shared" si="3"/>
        <v>0</v>
      </c>
      <c r="Z27" s="206">
        <v>4.7071896165434834</v>
      </c>
      <c r="AA27" s="205">
        <f>+'A1'!M27+'A2'!Z27+'A3'!Q27+'A3'!Y27+'A3'!Z27</f>
        <v>939.1925729488125</v>
      </c>
      <c r="AB27" s="230"/>
      <c r="AC27" s="64"/>
    </row>
    <row r="28" spans="2:29" s="38" customFormat="1" ht="30" customHeight="1">
      <c r="B28" s="302"/>
      <c r="C28" s="148" t="s">
        <v>214</v>
      </c>
      <c r="D28" s="202"/>
      <c r="E28" s="202"/>
      <c r="F28" s="202"/>
      <c r="G28" s="202"/>
      <c r="H28" s="202"/>
      <c r="I28" s="202"/>
      <c r="J28" s="202"/>
      <c r="K28" s="202"/>
      <c r="L28" s="202"/>
      <c r="M28" s="202"/>
      <c r="N28" s="202"/>
      <c r="O28" s="202"/>
      <c r="P28" s="202"/>
      <c r="Q28" s="203"/>
      <c r="R28" s="202"/>
      <c r="S28" s="202"/>
      <c r="T28" s="202"/>
      <c r="U28" s="202"/>
      <c r="V28" s="202"/>
      <c r="W28" s="202"/>
      <c r="X28" s="202"/>
      <c r="Y28" s="203"/>
      <c r="Z28" s="202"/>
      <c r="AA28" s="201"/>
      <c r="AB28" s="226"/>
      <c r="AC28" s="37"/>
    </row>
    <row r="29" spans="2:29" s="34" customFormat="1" ht="16.5" customHeight="1">
      <c r="B29" s="296"/>
      <c r="C29" s="145" t="s">
        <v>10</v>
      </c>
      <c r="D29" s="198">
        <f aca="true" t="shared" si="10" ref="D29:P29">D30+D31</f>
        <v>0</v>
      </c>
      <c r="E29" s="198">
        <f t="shared" si="10"/>
        <v>0</v>
      </c>
      <c r="F29" s="198">
        <f t="shared" si="10"/>
        <v>0</v>
      </c>
      <c r="G29" s="198">
        <f t="shared" si="10"/>
        <v>0</v>
      </c>
      <c r="H29" s="198">
        <f t="shared" si="10"/>
        <v>0</v>
      </c>
      <c r="I29" s="198">
        <f t="shared" si="10"/>
        <v>65.806</v>
      </c>
      <c r="J29" s="198">
        <f t="shared" si="10"/>
        <v>0</v>
      </c>
      <c r="K29" s="198">
        <f t="shared" si="10"/>
        <v>7.8377452962135</v>
      </c>
      <c r="L29" s="198">
        <f t="shared" si="10"/>
        <v>0</v>
      </c>
      <c r="M29" s="198">
        <f t="shared" si="10"/>
        <v>7.821285</v>
      </c>
      <c r="N29" s="198">
        <f t="shared" si="10"/>
        <v>1.342</v>
      </c>
      <c r="O29" s="198">
        <f t="shared" si="10"/>
        <v>0</v>
      </c>
      <c r="P29" s="198">
        <f t="shared" si="10"/>
        <v>0.820345849022</v>
      </c>
      <c r="Q29" s="233">
        <f t="shared" si="2"/>
        <v>83.6273761452355</v>
      </c>
      <c r="R29" s="198">
        <f aca="true" t="shared" si="11" ref="R29:X29">R30+R31</f>
        <v>0</v>
      </c>
      <c r="S29" s="198">
        <f t="shared" si="11"/>
        <v>0</v>
      </c>
      <c r="T29" s="198">
        <f t="shared" si="11"/>
        <v>0</v>
      </c>
      <c r="U29" s="198">
        <f t="shared" si="11"/>
        <v>0</v>
      </c>
      <c r="V29" s="198">
        <f t="shared" si="11"/>
        <v>0</v>
      </c>
      <c r="W29" s="198">
        <f t="shared" si="11"/>
        <v>0</v>
      </c>
      <c r="X29" s="198">
        <f t="shared" si="11"/>
        <v>0.019</v>
      </c>
      <c r="Y29" s="233">
        <f t="shared" si="3"/>
        <v>0.019</v>
      </c>
      <c r="Z29" s="198">
        <f>Z30+Z31</f>
        <v>0</v>
      </c>
      <c r="AA29" s="201">
        <f>+'A1'!M29+'A2'!Z29+'A3'!Q29+'A3'!Y29+'A3'!Z29</f>
        <v>340.68039583794473</v>
      </c>
      <c r="AB29" s="227"/>
      <c r="AC29" s="33"/>
    </row>
    <row r="30" spans="2:29" s="34" customFormat="1" ht="16.5" customHeight="1">
      <c r="B30" s="297"/>
      <c r="C30" s="147" t="s">
        <v>58</v>
      </c>
      <c r="D30" s="198">
        <v>0</v>
      </c>
      <c r="E30" s="198">
        <v>0</v>
      </c>
      <c r="F30" s="198">
        <v>0</v>
      </c>
      <c r="G30" s="198">
        <v>0</v>
      </c>
      <c r="H30" s="198">
        <v>0</v>
      </c>
      <c r="I30" s="198">
        <v>0</v>
      </c>
      <c r="J30" s="198">
        <v>0</v>
      </c>
      <c r="K30" s="198">
        <v>0</v>
      </c>
      <c r="L30" s="198">
        <v>0</v>
      </c>
      <c r="M30" s="198">
        <v>0</v>
      </c>
      <c r="N30" s="198">
        <v>0</v>
      </c>
      <c r="O30" s="198">
        <v>0</v>
      </c>
      <c r="P30" s="198">
        <v>0</v>
      </c>
      <c r="Q30" s="233">
        <f t="shared" si="2"/>
        <v>0</v>
      </c>
      <c r="R30" s="198">
        <v>0</v>
      </c>
      <c r="S30" s="198">
        <v>0</v>
      </c>
      <c r="T30" s="198">
        <v>0</v>
      </c>
      <c r="U30" s="198">
        <v>0</v>
      </c>
      <c r="V30" s="198">
        <v>0</v>
      </c>
      <c r="W30" s="198">
        <v>0</v>
      </c>
      <c r="X30" s="198">
        <v>0.019</v>
      </c>
      <c r="Y30" s="233">
        <f t="shared" si="3"/>
        <v>0.019</v>
      </c>
      <c r="Z30" s="198">
        <v>0</v>
      </c>
      <c r="AA30" s="201">
        <f>+'A1'!M30+'A2'!Z30+'A3'!Q30+'A3'!Y30+'A3'!Z30</f>
        <v>3.019</v>
      </c>
      <c r="AB30" s="227"/>
      <c r="AC30" s="33"/>
    </row>
    <row r="31" spans="2:29" s="34" customFormat="1" ht="16.5" customHeight="1">
      <c r="B31" s="297"/>
      <c r="C31" s="147" t="s">
        <v>59</v>
      </c>
      <c r="D31" s="198">
        <v>0</v>
      </c>
      <c r="E31" s="198">
        <v>0</v>
      </c>
      <c r="F31" s="198">
        <v>0</v>
      </c>
      <c r="G31" s="198">
        <v>0</v>
      </c>
      <c r="H31" s="198">
        <v>0</v>
      </c>
      <c r="I31" s="198">
        <v>65.806</v>
      </c>
      <c r="J31" s="198">
        <v>0</v>
      </c>
      <c r="K31" s="198">
        <v>7.8377452962135</v>
      </c>
      <c r="L31" s="198">
        <v>0</v>
      </c>
      <c r="M31" s="198">
        <v>7.821285</v>
      </c>
      <c r="N31" s="198">
        <v>1.342</v>
      </c>
      <c r="O31" s="198">
        <v>0</v>
      </c>
      <c r="P31" s="198">
        <v>0.820345849022</v>
      </c>
      <c r="Q31" s="233">
        <f t="shared" si="2"/>
        <v>83.6273761452355</v>
      </c>
      <c r="R31" s="198">
        <v>0</v>
      </c>
      <c r="S31" s="198">
        <v>0</v>
      </c>
      <c r="T31" s="198">
        <v>0</v>
      </c>
      <c r="U31" s="198">
        <v>0</v>
      </c>
      <c r="V31" s="198">
        <v>0</v>
      </c>
      <c r="W31" s="198">
        <v>0</v>
      </c>
      <c r="X31" s="198">
        <v>0</v>
      </c>
      <c r="Y31" s="233">
        <f t="shared" si="3"/>
        <v>0</v>
      </c>
      <c r="Z31" s="198">
        <v>0</v>
      </c>
      <c r="AA31" s="201">
        <f>+'A1'!M31+'A2'!Z31+'A3'!Q31+'A3'!Y31+'A3'!Z31</f>
        <v>337.6613958379447</v>
      </c>
      <c r="AB31" s="227"/>
      <c r="AC31" s="33"/>
    </row>
    <row r="32" spans="2:29" s="34" customFormat="1" ht="30" customHeight="1">
      <c r="B32" s="296"/>
      <c r="C32" s="145" t="s">
        <v>11</v>
      </c>
      <c r="D32" s="198">
        <f aca="true" t="shared" si="12" ref="D32:P32">D33+D34</f>
        <v>2.52</v>
      </c>
      <c r="E32" s="198">
        <f t="shared" si="12"/>
        <v>3.2</v>
      </c>
      <c r="F32" s="198">
        <f t="shared" si="12"/>
        <v>0.01</v>
      </c>
      <c r="G32" s="198">
        <f t="shared" si="12"/>
        <v>0</v>
      </c>
      <c r="H32" s="198">
        <f t="shared" si="12"/>
        <v>0.03</v>
      </c>
      <c r="I32" s="198">
        <f t="shared" si="12"/>
        <v>0</v>
      </c>
      <c r="J32" s="198">
        <f t="shared" si="12"/>
        <v>3.4393999999999996</v>
      </c>
      <c r="K32" s="198">
        <f t="shared" si="12"/>
        <v>0.93</v>
      </c>
      <c r="L32" s="198">
        <f t="shared" si="12"/>
        <v>0</v>
      </c>
      <c r="M32" s="198">
        <f t="shared" si="12"/>
        <v>4.2094</v>
      </c>
      <c r="N32" s="198">
        <f t="shared" si="12"/>
        <v>0</v>
      </c>
      <c r="O32" s="198">
        <f t="shared" si="12"/>
        <v>1.14</v>
      </c>
      <c r="P32" s="198">
        <f t="shared" si="12"/>
        <v>4.440000000000002</v>
      </c>
      <c r="Q32" s="233">
        <f t="shared" si="2"/>
        <v>19.9188</v>
      </c>
      <c r="R32" s="198">
        <f aca="true" t="shared" si="13" ref="R32:X32">R33+R34</f>
        <v>0</v>
      </c>
      <c r="S32" s="198">
        <f t="shared" si="13"/>
        <v>0</v>
      </c>
      <c r="T32" s="198">
        <f t="shared" si="13"/>
        <v>0</v>
      </c>
      <c r="U32" s="198">
        <f t="shared" si="13"/>
        <v>0</v>
      </c>
      <c r="V32" s="198">
        <f t="shared" si="13"/>
        <v>0</v>
      </c>
      <c r="W32" s="198">
        <f t="shared" si="13"/>
        <v>0</v>
      </c>
      <c r="X32" s="198">
        <f t="shared" si="13"/>
        <v>0.93</v>
      </c>
      <c r="Y32" s="233">
        <f t="shared" si="3"/>
        <v>0.93</v>
      </c>
      <c r="Z32" s="198">
        <f>Z33+Z34</f>
        <v>7</v>
      </c>
      <c r="AA32" s="201">
        <f>+'A1'!M32+'A2'!Z32+'A3'!Q32+'A3'!Y32+'A3'!Z32</f>
        <v>141.07420614847805</v>
      </c>
      <c r="AB32" s="227"/>
      <c r="AC32" s="33"/>
    </row>
    <row r="33" spans="2:29" s="34" customFormat="1" ht="16.5" customHeight="1">
      <c r="B33" s="296"/>
      <c r="C33" s="147" t="s">
        <v>58</v>
      </c>
      <c r="D33" s="198">
        <v>0</v>
      </c>
      <c r="E33" s="198">
        <v>0</v>
      </c>
      <c r="F33" s="198">
        <v>0</v>
      </c>
      <c r="G33" s="198">
        <v>0</v>
      </c>
      <c r="H33" s="198">
        <v>0</v>
      </c>
      <c r="I33" s="198">
        <v>0</v>
      </c>
      <c r="J33" s="198">
        <v>0</v>
      </c>
      <c r="K33" s="198">
        <v>0</v>
      </c>
      <c r="L33" s="198">
        <v>0</v>
      </c>
      <c r="M33" s="198">
        <v>0</v>
      </c>
      <c r="N33" s="198">
        <v>0</v>
      </c>
      <c r="O33" s="198">
        <v>0</v>
      </c>
      <c r="P33" s="198">
        <v>0</v>
      </c>
      <c r="Q33" s="233">
        <f t="shared" si="2"/>
        <v>0</v>
      </c>
      <c r="R33" s="198">
        <v>0</v>
      </c>
      <c r="S33" s="198">
        <v>0</v>
      </c>
      <c r="T33" s="198">
        <v>0</v>
      </c>
      <c r="U33" s="198">
        <v>0</v>
      </c>
      <c r="V33" s="198">
        <v>0</v>
      </c>
      <c r="W33" s="198">
        <v>0</v>
      </c>
      <c r="X33" s="198">
        <v>0</v>
      </c>
      <c r="Y33" s="233">
        <f t="shared" si="3"/>
        <v>0</v>
      </c>
      <c r="Z33" s="198">
        <v>0</v>
      </c>
      <c r="AA33" s="201">
        <f>+'A1'!M33+'A2'!Z33+'A3'!Q33+'A3'!Y33+'A3'!Z33</f>
        <v>65.6261234480561</v>
      </c>
      <c r="AB33" s="227"/>
      <c r="AC33" s="33"/>
    </row>
    <row r="34" spans="2:29" s="34" customFormat="1" ht="16.5" customHeight="1">
      <c r="B34" s="296"/>
      <c r="C34" s="147" t="s">
        <v>59</v>
      </c>
      <c r="D34" s="198">
        <v>2.52</v>
      </c>
      <c r="E34" s="198">
        <v>3.2</v>
      </c>
      <c r="F34" s="198">
        <v>0.01</v>
      </c>
      <c r="G34" s="198">
        <v>0</v>
      </c>
      <c r="H34" s="198">
        <v>0.03</v>
      </c>
      <c r="I34" s="198">
        <v>0</v>
      </c>
      <c r="J34" s="198">
        <v>3.4393999999999996</v>
      </c>
      <c r="K34" s="198">
        <v>0.93</v>
      </c>
      <c r="L34" s="198">
        <v>0</v>
      </c>
      <c r="M34" s="198">
        <v>4.2094</v>
      </c>
      <c r="N34" s="198">
        <v>0</v>
      </c>
      <c r="O34" s="198">
        <v>1.14</v>
      </c>
      <c r="P34" s="198">
        <v>4.440000000000002</v>
      </c>
      <c r="Q34" s="233">
        <f t="shared" si="2"/>
        <v>19.9188</v>
      </c>
      <c r="R34" s="198">
        <v>0</v>
      </c>
      <c r="S34" s="198">
        <v>0</v>
      </c>
      <c r="T34" s="198">
        <v>0</v>
      </c>
      <c r="U34" s="198">
        <v>0</v>
      </c>
      <c r="V34" s="198">
        <v>0</v>
      </c>
      <c r="W34" s="198">
        <v>0</v>
      </c>
      <c r="X34" s="198">
        <v>0.93</v>
      </c>
      <c r="Y34" s="233">
        <f t="shared" si="3"/>
        <v>0.93</v>
      </c>
      <c r="Z34" s="198">
        <v>7</v>
      </c>
      <c r="AA34" s="201">
        <f>+'A1'!M34+'A2'!Z34+'A3'!Q34+'A3'!Y34+'A3'!Z34</f>
        <v>75.44808270042195</v>
      </c>
      <c r="AB34" s="227"/>
      <c r="AC34" s="33"/>
    </row>
    <row r="35" spans="2:29" s="38" customFormat="1" ht="30" customHeight="1">
      <c r="B35" s="298"/>
      <c r="C35" s="299" t="s">
        <v>180</v>
      </c>
      <c r="D35" s="202">
        <v>0</v>
      </c>
      <c r="E35" s="202">
        <v>0</v>
      </c>
      <c r="F35" s="202">
        <v>0</v>
      </c>
      <c r="G35" s="202">
        <v>0</v>
      </c>
      <c r="H35" s="202">
        <v>0</v>
      </c>
      <c r="I35" s="202">
        <v>0</v>
      </c>
      <c r="J35" s="202">
        <v>0</v>
      </c>
      <c r="K35" s="202">
        <v>0</v>
      </c>
      <c r="L35" s="202">
        <v>0</v>
      </c>
      <c r="M35" s="202">
        <v>0</v>
      </c>
      <c r="N35" s="202">
        <v>0</v>
      </c>
      <c r="O35" s="202">
        <v>0</v>
      </c>
      <c r="P35" s="202">
        <v>0</v>
      </c>
      <c r="Q35" s="203">
        <f t="shared" si="2"/>
        <v>0</v>
      </c>
      <c r="R35" s="202">
        <v>0</v>
      </c>
      <c r="S35" s="202">
        <v>0</v>
      </c>
      <c r="T35" s="202">
        <v>0</v>
      </c>
      <c r="U35" s="202">
        <v>0</v>
      </c>
      <c r="V35" s="202">
        <v>0</v>
      </c>
      <c r="W35" s="202">
        <v>0</v>
      </c>
      <c r="X35" s="202">
        <v>0</v>
      </c>
      <c r="Y35" s="203">
        <f t="shared" si="3"/>
        <v>0</v>
      </c>
      <c r="Z35" s="202">
        <v>0</v>
      </c>
      <c r="AA35" s="201">
        <f>+'A1'!M35+'A2'!Z35+'A3'!Q35+'A3'!Y35+'A3'!Z35</f>
        <v>32.932289999999995</v>
      </c>
      <c r="AB35" s="228"/>
      <c r="AC35" s="37"/>
    </row>
    <row r="36" spans="2:29" s="34" customFormat="1" ht="16.5" customHeight="1">
      <c r="B36" s="297"/>
      <c r="C36" s="147" t="s">
        <v>70</v>
      </c>
      <c r="D36" s="198">
        <v>1.27</v>
      </c>
      <c r="E36" s="198">
        <v>1.61</v>
      </c>
      <c r="F36" s="198">
        <v>0</v>
      </c>
      <c r="G36" s="198">
        <v>0</v>
      </c>
      <c r="H36" s="198">
        <v>0</v>
      </c>
      <c r="I36" s="198">
        <v>0</v>
      </c>
      <c r="J36" s="198">
        <v>3.4193999999999996</v>
      </c>
      <c r="K36" s="198">
        <v>0</v>
      </c>
      <c r="L36" s="198">
        <v>0</v>
      </c>
      <c r="M36" s="198">
        <v>3.8693999999999997</v>
      </c>
      <c r="N36" s="198">
        <v>0</v>
      </c>
      <c r="O36" s="198">
        <v>0.57</v>
      </c>
      <c r="P36" s="198">
        <v>2.1700000000000004</v>
      </c>
      <c r="Q36" s="233">
        <f t="shared" si="2"/>
        <v>12.9088</v>
      </c>
      <c r="R36" s="198">
        <v>0</v>
      </c>
      <c r="S36" s="198">
        <v>0</v>
      </c>
      <c r="T36" s="198">
        <v>0</v>
      </c>
      <c r="U36" s="198">
        <v>0</v>
      </c>
      <c r="V36" s="198">
        <v>0</v>
      </c>
      <c r="W36" s="198">
        <v>0</v>
      </c>
      <c r="X36" s="198">
        <v>0</v>
      </c>
      <c r="Y36" s="233">
        <f t="shared" si="3"/>
        <v>0</v>
      </c>
      <c r="Z36" s="198">
        <v>0</v>
      </c>
      <c r="AA36" s="201">
        <f>+'A1'!M36+'A2'!Z36+'A3'!Q36+'A3'!Y36+'A3'!Z36</f>
        <v>71.17495004957806</v>
      </c>
      <c r="AB36" s="227"/>
      <c r="AC36" s="33"/>
    </row>
    <row r="37" spans="2:29" s="34" customFormat="1" ht="16.5" customHeight="1">
      <c r="B37" s="297"/>
      <c r="C37" s="147" t="s">
        <v>270</v>
      </c>
      <c r="D37" s="198">
        <v>0</v>
      </c>
      <c r="E37" s="198">
        <v>0</v>
      </c>
      <c r="F37" s="198">
        <v>0</v>
      </c>
      <c r="G37" s="198">
        <v>0</v>
      </c>
      <c r="H37" s="198">
        <v>0</v>
      </c>
      <c r="I37" s="198">
        <v>0</v>
      </c>
      <c r="J37" s="198">
        <v>0</v>
      </c>
      <c r="K37" s="198">
        <v>0</v>
      </c>
      <c r="L37" s="198">
        <v>0</v>
      </c>
      <c r="M37" s="198">
        <v>0</v>
      </c>
      <c r="N37" s="198">
        <v>0</v>
      </c>
      <c r="O37" s="198">
        <v>0</v>
      </c>
      <c r="P37" s="198">
        <v>0</v>
      </c>
      <c r="Q37" s="233">
        <f t="shared" si="2"/>
        <v>0</v>
      </c>
      <c r="R37" s="198">
        <v>0</v>
      </c>
      <c r="S37" s="198">
        <v>0</v>
      </c>
      <c r="T37" s="198">
        <v>0</v>
      </c>
      <c r="U37" s="198">
        <v>0</v>
      </c>
      <c r="V37" s="198">
        <v>0</v>
      </c>
      <c r="W37" s="198">
        <v>0</v>
      </c>
      <c r="X37" s="198">
        <v>0</v>
      </c>
      <c r="Y37" s="233">
        <f t="shared" si="3"/>
        <v>0</v>
      </c>
      <c r="Z37" s="198">
        <v>0</v>
      </c>
      <c r="AA37" s="201">
        <f>+'A1'!M37+'A2'!Z37+'A3'!Q37+'A3'!Y37+'A3'!Z37</f>
        <v>0</v>
      </c>
      <c r="AB37" s="227"/>
      <c r="AC37" s="33"/>
    </row>
    <row r="38" spans="2:29" s="34" customFormat="1" ht="16.5" customHeight="1">
      <c r="B38" s="297"/>
      <c r="C38" s="147" t="s">
        <v>181</v>
      </c>
      <c r="D38" s="198">
        <v>0</v>
      </c>
      <c r="E38" s="198">
        <v>0</v>
      </c>
      <c r="F38" s="198">
        <v>0</v>
      </c>
      <c r="G38" s="198">
        <v>0</v>
      </c>
      <c r="H38" s="198">
        <v>0</v>
      </c>
      <c r="I38" s="198">
        <v>0</v>
      </c>
      <c r="J38" s="198">
        <v>0</v>
      </c>
      <c r="K38" s="198">
        <v>0</v>
      </c>
      <c r="L38" s="198">
        <v>0</v>
      </c>
      <c r="M38" s="198">
        <v>0.34</v>
      </c>
      <c r="N38" s="198">
        <v>0</v>
      </c>
      <c r="O38" s="198">
        <v>0</v>
      </c>
      <c r="P38" s="198">
        <v>0.11</v>
      </c>
      <c r="Q38" s="233">
        <f t="shared" si="2"/>
        <v>0.45</v>
      </c>
      <c r="R38" s="198">
        <v>0</v>
      </c>
      <c r="S38" s="198">
        <v>0</v>
      </c>
      <c r="T38" s="198">
        <v>0</v>
      </c>
      <c r="U38" s="198">
        <v>0</v>
      </c>
      <c r="V38" s="198">
        <v>0</v>
      </c>
      <c r="W38" s="198">
        <v>0</v>
      </c>
      <c r="X38" s="198">
        <v>0</v>
      </c>
      <c r="Y38" s="233">
        <f t="shared" si="3"/>
        <v>0</v>
      </c>
      <c r="Z38" s="198">
        <v>0</v>
      </c>
      <c r="AA38" s="201">
        <f>+'A1'!M38+'A2'!Z38+'A3'!Q38+'A3'!Y38+'A3'!Z38</f>
        <v>0.45</v>
      </c>
      <c r="AB38" s="227"/>
      <c r="AC38" s="33"/>
    </row>
    <row r="39" spans="2:29" s="34" customFormat="1" ht="16.5" customHeight="1">
      <c r="B39" s="297"/>
      <c r="C39" s="303" t="s">
        <v>51</v>
      </c>
      <c r="D39" s="198">
        <v>1.25</v>
      </c>
      <c r="E39" s="198">
        <v>1.59</v>
      </c>
      <c r="F39" s="198">
        <v>0</v>
      </c>
      <c r="G39" s="198">
        <v>0</v>
      </c>
      <c r="H39" s="198">
        <v>0</v>
      </c>
      <c r="I39" s="198">
        <v>0</v>
      </c>
      <c r="J39" s="198">
        <v>0</v>
      </c>
      <c r="K39" s="198">
        <v>0.93</v>
      </c>
      <c r="L39" s="198">
        <v>0</v>
      </c>
      <c r="M39" s="198">
        <v>0</v>
      </c>
      <c r="N39" s="198">
        <v>0</v>
      </c>
      <c r="O39" s="198">
        <v>0.57</v>
      </c>
      <c r="P39" s="198">
        <v>2.16</v>
      </c>
      <c r="Q39" s="233">
        <f t="shared" si="2"/>
        <v>6.5</v>
      </c>
      <c r="R39" s="198">
        <v>0</v>
      </c>
      <c r="S39" s="198">
        <v>0</v>
      </c>
      <c r="T39" s="198">
        <v>0</v>
      </c>
      <c r="U39" s="198">
        <v>0</v>
      </c>
      <c r="V39" s="198">
        <v>0</v>
      </c>
      <c r="W39" s="198">
        <v>0</v>
      </c>
      <c r="X39" s="198">
        <v>0.93</v>
      </c>
      <c r="Y39" s="233">
        <f t="shared" si="3"/>
        <v>0.93</v>
      </c>
      <c r="Z39" s="198">
        <v>7</v>
      </c>
      <c r="AA39" s="201">
        <f>+'A1'!M39+'A2'!Z39+'A3'!Q39+'A3'!Y39+'A3'!Z39</f>
        <v>35.84</v>
      </c>
      <c r="AB39" s="227"/>
      <c r="AC39" s="33"/>
    </row>
    <row r="40" spans="2:29" s="34" customFormat="1" ht="16.5" customHeight="1">
      <c r="B40" s="297"/>
      <c r="C40" s="300" t="s">
        <v>217</v>
      </c>
      <c r="D40" s="198">
        <v>0</v>
      </c>
      <c r="E40" s="198">
        <v>0</v>
      </c>
      <c r="F40" s="198">
        <v>0</v>
      </c>
      <c r="G40" s="198">
        <v>0</v>
      </c>
      <c r="H40" s="198">
        <v>0</v>
      </c>
      <c r="I40" s="198">
        <v>0</v>
      </c>
      <c r="J40" s="198">
        <v>0</v>
      </c>
      <c r="K40" s="198">
        <v>0</v>
      </c>
      <c r="L40" s="198">
        <v>0</v>
      </c>
      <c r="M40" s="198">
        <v>0</v>
      </c>
      <c r="N40" s="198">
        <v>0</v>
      </c>
      <c r="O40" s="198">
        <v>0</v>
      </c>
      <c r="P40" s="198">
        <v>0</v>
      </c>
      <c r="Q40" s="233">
        <f t="shared" si="2"/>
        <v>0</v>
      </c>
      <c r="R40" s="198">
        <v>0</v>
      </c>
      <c r="S40" s="198">
        <v>0</v>
      </c>
      <c r="T40" s="198">
        <v>0</v>
      </c>
      <c r="U40" s="198">
        <v>0</v>
      </c>
      <c r="V40" s="198">
        <v>0</v>
      </c>
      <c r="W40" s="198">
        <v>0</v>
      </c>
      <c r="X40" s="198">
        <v>0</v>
      </c>
      <c r="Y40" s="233">
        <f t="shared" si="3"/>
        <v>0</v>
      </c>
      <c r="Z40" s="198">
        <v>0</v>
      </c>
      <c r="AA40" s="201">
        <f>+'A1'!M40+'A2'!Z40+'A3'!Q40+'A3'!Y40+'A3'!Z40</f>
        <v>0.213</v>
      </c>
      <c r="AB40" s="227"/>
      <c r="AC40" s="33"/>
    </row>
    <row r="41" spans="2:29" s="38" customFormat="1" ht="24.75" customHeight="1">
      <c r="B41" s="298"/>
      <c r="C41" s="146" t="s">
        <v>12</v>
      </c>
      <c r="D41" s="202">
        <f aca="true" t="shared" si="14" ref="D41:P41">D42+D43</f>
        <v>0.077</v>
      </c>
      <c r="E41" s="202">
        <f t="shared" si="14"/>
        <v>0.034</v>
      </c>
      <c r="F41" s="202">
        <f t="shared" si="14"/>
        <v>3.35561571427821</v>
      </c>
      <c r="G41" s="202">
        <f t="shared" si="14"/>
        <v>0.479821</v>
      </c>
      <c r="H41" s="202">
        <f t="shared" si="14"/>
        <v>0.006</v>
      </c>
      <c r="I41" s="202">
        <f t="shared" si="14"/>
        <v>67.9391045</v>
      </c>
      <c r="J41" s="202">
        <f t="shared" si="14"/>
        <v>0.056</v>
      </c>
      <c r="K41" s="202">
        <f t="shared" si="14"/>
        <v>1.5032977044431541</v>
      </c>
      <c r="L41" s="202">
        <f t="shared" si="14"/>
        <v>0.069</v>
      </c>
      <c r="M41" s="202">
        <f t="shared" si="14"/>
        <v>14.283948967491135</v>
      </c>
      <c r="N41" s="202">
        <f t="shared" si="14"/>
        <v>1.506</v>
      </c>
      <c r="O41" s="202">
        <f t="shared" si="14"/>
        <v>1.018949</v>
      </c>
      <c r="P41" s="202">
        <f t="shared" si="14"/>
        <v>19.393568999999996</v>
      </c>
      <c r="Q41" s="203">
        <f t="shared" si="2"/>
        <v>109.7223058862125</v>
      </c>
      <c r="R41" s="202">
        <f aca="true" t="shared" si="15" ref="R41:X41">R42+R43</f>
        <v>0</v>
      </c>
      <c r="S41" s="202">
        <f t="shared" si="15"/>
        <v>0</v>
      </c>
      <c r="T41" s="202">
        <f t="shared" si="15"/>
        <v>0</v>
      </c>
      <c r="U41" s="202">
        <f t="shared" si="15"/>
        <v>0</v>
      </c>
      <c r="V41" s="202">
        <f t="shared" si="15"/>
        <v>0</v>
      </c>
      <c r="W41" s="202">
        <f t="shared" si="15"/>
        <v>0</v>
      </c>
      <c r="X41" s="202">
        <f t="shared" si="15"/>
        <v>0.028999999999999998</v>
      </c>
      <c r="Y41" s="203">
        <f t="shared" si="3"/>
        <v>0.028999999999999998</v>
      </c>
      <c r="Z41" s="202">
        <f>Z42+Z43</f>
        <v>13.530000000000001</v>
      </c>
      <c r="AA41" s="201">
        <f>+'A1'!M41+'A2'!Z41+'A3'!Q41+'A3'!Y41+'A3'!Z41</f>
        <v>920.5353186880006</v>
      </c>
      <c r="AB41" s="228"/>
      <c r="AC41" s="37"/>
    </row>
    <row r="42" spans="2:29" s="65" customFormat="1" ht="16.5" customHeight="1">
      <c r="B42" s="194"/>
      <c r="C42" s="147" t="s">
        <v>58</v>
      </c>
      <c r="D42" s="204">
        <v>0.077</v>
      </c>
      <c r="E42" s="204">
        <v>0.034</v>
      </c>
      <c r="F42" s="204">
        <v>2.9146157142782103</v>
      </c>
      <c r="G42" s="204">
        <v>0.479821</v>
      </c>
      <c r="H42" s="204">
        <v>0.006</v>
      </c>
      <c r="I42" s="204">
        <v>67.7141045</v>
      </c>
      <c r="J42" s="204">
        <v>0.056</v>
      </c>
      <c r="K42" s="204">
        <v>1.5032977044431541</v>
      </c>
      <c r="L42" s="204">
        <v>0.069</v>
      </c>
      <c r="M42" s="204">
        <v>12.283948967491135</v>
      </c>
      <c r="N42" s="204">
        <v>0.463</v>
      </c>
      <c r="O42" s="204">
        <v>1.018949</v>
      </c>
      <c r="P42" s="204">
        <v>3.747569</v>
      </c>
      <c r="Q42" s="204">
        <f t="shared" si="2"/>
        <v>90.36730588621249</v>
      </c>
      <c r="R42" s="204">
        <v>0</v>
      </c>
      <c r="S42" s="204">
        <v>0</v>
      </c>
      <c r="T42" s="204">
        <v>0</v>
      </c>
      <c r="U42" s="204">
        <v>0</v>
      </c>
      <c r="V42" s="204">
        <v>0</v>
      </c>
      <c r="W42" s="204">
        <v>0</v>
      </c>
      <c r="X42" s="204">
        <v>0.019</v>
      </c>
      <c r="Y42" s="204">
        <f t="shared" si="3"/>
        <v>0.019</v>
      </c>
      <c r="Z42" s="204">
        <v>0.509</v>
      </c>
      <c r="AA42" s="201">
        <f>+'A1'!M42+'A2'!Z42+'A3'!Q42+'A3'!Y42+'A3'!Z42</f>
        <v>806.7729006347427</v>
      </c>
      <c r="AB42" s="230"/>
      <c r="AC42" s="64"/>
    </row>
    <row r="43" spans="2:29" s="34" customFormat="1" ht="16.5" customHeight="1">
      <c r="B43" s="297"/>
      <c r="C43" s="147" t="s">
        <v>59</v>
      </c>
      <c r="D43" s="198">
        <v>0</v>
      </c>
      <c r="E43" s="198">
        <v>0</v>
      </c>
      <c r="F43" s="198">
        <v>0.441</v>
      </c>
      <c r="G43" s="198">
        <v>0</v>
      </c>
      <c r="H43" s="198">
        <v>0</v>
      </c>
      <c r="I43" s="198">
        <v>0.225</v>
      </c>
      <c r="J43" s="198">
        <v>0</v>
      </c>
      <c r="K43" s="198">
        <v>0</v>
      </c>
      <c r="L43" s="198">
        <v>0</v>
      </c>
      <c r="M43" s="198">
        <v>2</v>
      </c>
      <c r="N43" s="198">
        <v>1.043</v>
      </c>
      <c r="O43" s="198">
        <v>0</v>
      </c>
      <c r="P43" s="198">
        <v>15.645999999999997</v>
      </c>
      <c r="Q43" s="233">
        <f t="shared" si="2"/>
        <v>19.354999999999997</v>
      </c>
      <c r="R43" s="198">
        <v>0</v>
      </c>
      <c r="S43" s="198">
        <v>0</v>
      </c>
      <c r="T43" s="198">
        <v>0</v>
      </c>
      <c r="U43" s="198">
        <v>0</v>
      </c>
      <c r="V43" s="198">
        <v>0</v>
      </c>
      <c r="W43" s="198">
        <v>0</v>
      </c>
      <c r="X43" s="198">
        <v>0.01</v>
      </c>
      <c r="Y43" s="233">
        <f t="shared" si="3"/>
        <v>0.01</v>
      </c>
      <c r="Z43" s="198">
        <v>13.021</v>
      </c>
      <c r="AA43" s="201">
        <f>+'A1'!M43+'A2'!Z43+'A3'!Q43+'A3'!Y43+'A3'!Z43</f>
        <v>113.76241805325799</v>
      </c>
      <c r="AB43" s="227"/>
      <c r="AC43" s="33"/>
    </row>
    <row r="44" spans="2:29" s="38" customFormat="1" ht="30" customHeight="1">
      <c r="B44" s="301"/>
      <c r="C44" s="146" t="s">
        <v>53</v>
      </c>
      <c r="D44" s="203">
        <f aca="true" t="shared" si="16" ref="D44:J44">+SUM(D41,D32,D29)</f>
        <v>2.597</v>
      </c>
      <c r="E44" s="203">
        <f t="shared" si="16"/>
        <v>3.234</v>
      </c>
      <c r="F44" s="203">
        <f t="shared" si="16"/>
        <v>3.36561571427821</v>
      </c>
      <c r="G44" s="203">
        <f t="shared" si="16"/>
        <v>0.479821</v>
      </c>
      <c r="H44" s="203">
        <f t="shared" si="16"/>
        <v>0.036</v>
      </c>
      <c r="I44" s="203">
        <f t="shared" si="16"/>
        <v>133.7451045</v>
      </c>
      <c r="J44" s="203">
        <f t="shared" si="16"/>
        <v>3.4953999999999996</v>
      </c>
      <c r="K44" s="203">
        <f aca="true" t="shared" si="17" ref="K44:Z44">+SUM(K41,K32,K29)</f>
        <v>10.271043000656654</v>
      </c>
      <c r="L44" s="203">
        <f t="shared" si="17"/>
        <v>0.069</v>
      </c>
      <c r="M44" s="203">
        <f t="shared" si="17"/>
        <v>26.314633967491133</v>
      </c>
      <c r="N44" s="203">
        <f t="shared" si="17"/>
        <v>2.848</v>
      </c>
      <c r="O44" s="203">
        <f t="shared" si="17"/>
        <v>2.158949</v>
      </c>
      <c r="P44" s="203">
        <f t="shared" si="17"/>
        <v>24.653914849021998</v>
      </c>
      <c r="Q44" s="203">
        <f t="shared" si="2"/>
        <v>213.26848203144795</v>
      </c>
      <c r="R44" s="203">
        <f t="shared" si="17"/>
        <v>0</v>
      </c>
      <c r="S44" s="203">
        <f t="shared" si="17"/>
        <v>0</v>
      </c>
      <c r="T44" s="203">
        <f t="shared" si="17"/>
        <v>0</v>
      </c>
      <c r="U44" s="203">
        <f t="shared" si="17"/>
        <v>0</v>
      </c>
      <c r="V44" s="203">
        <f>+SUM(V41,V32,V29)</f>
        <v>0</v>
      </c>
      <c r="W44" s="203">
        <f t="shared" si="17"/>
        <v>0</v>
      </c>
      <c r="X44" s="203">
        <f t="shared" si="17"/>
        <v>0.9780000000000001</v>
      </c>
      <c r="Y44" s="203">
        <f t="shared" si="3"/>
        <v>0.9780000000000001</v>
      </c>
      <c r="Z44" s="203">
        <f t="shared" si="17"/>
        <v>20.53</v>
      </c>
      <c r="AA44" s="201">
        <f>+'A1'!M44+'A2'!Z44+'A3'!Q44+'A3'!Y44+'A3'!Z44</f>
        <v>1402.2899206744232</v>
      </c>
      <c r="AB44" s="226"/>
      <c r="AC44" s="37"/>
    </row>
    <row r="45" spans="2:29" s="65" customFormat="1" ht="16.5" customHeight="1">
      <c r="B45" s="194"/>
      <c r="C45" s="195" t="s">
        <v>229</v>
      </c>
      <c r="D45" s="204">
        <v>0</v>
      </c>
      <c r="E45" s="204">
        <v>0</v>
      </c>
      <c r="F45" s="204">
        <v>0</v>
      </c>
      <c r="G45" s="204">
        <v>0</v>
      </c>
      <c r="H45" s="204">
        <v>0</v>
      </c>
      <c r="I45" s="204">
        <v>0</v>
      </c>
      <c r="J45" s="204">
        <v>0</v>
      </c>
      <c r="K45" s="204">
        <v>0</v>
      </c>
      <c r="L45" s="204">
        <v>0</v>
      </c>
      <c r="M45" s="204">
        <v>0</v>
      </c>
      <c r="N45" s="204">
        <v>0</v>
      </c>
      <c r="O45" s="204">
        <v>0</v>
      </c>
      <c r="P45" s="204">
        <v>0</v>
      </c>
      <c r="Q45" s="204">
        <f t="shared" si="2"/>
        <v>0</v>
      </c>
      <c r="R45" s="204">
        <v>0</v>
      </c>
      <c r="S45" s="204">
        <v>0</v>
      </c>
      <c r="T45" s="204">
        <v>0</v>
      </c>
      <c r="U45" s="204">
        <v>0</v>
      </c>
      <c r="V45" s="204">
        <v>0</v>
      </c>
      <c r="W45" s="204">
        <v>0</v>
      </c>
      <c r="X45" s="204">
        <v>0</v>
      </c>
      <c r="Y45" s="204">
        <f t="shared" si="3"/>
        <v>0</v>
      </c>
      <c r="Z45" s="204">
        <v>0</v>
      </c>
      <c r="AA45" s="205">
        <f>+'A1'!M45+'A2'!Z45+'A3'!Q45+'A3'!Y45+'A3'!Z45</f>
        <v>0</v>
      </c>
      <c r="AB45" s="229"/>
      <c r="AC45" s="64"/>
    </row>
    <row r="46" spans="2:29" s="65" customFormat="1" ht="16.5" customHeight="1">
      <c r="B46" s="196"/>
      <c r="C46" s="197" t="s">
        <v>230</v>
      </c>
      <c r="D46" s="206">
        <v>0</v>
      </c>
      <c r="E46" s="206">
        <v>0</v>
      </c>
      <c r="F46" s="206">
        <v>0.28841871427821053</v>
      </c>
      <c r="G46" s="206">
        <v>0</v>
      </c>
      <c r="H46" s="206">
        <v>0</v>
      </c>
      <c r="I46" s="206">
        <v>0</v>
      </c>
      <c r="J46" s="206">
        <v>0</v>
      </c>
      <c r="K46" s="206">
        <v>1.5022977044431542</v>
      </c>
      <c r="L46" s="206">
        <v>0</v>
      </c>
      <c r="M46" s="206">
        <v>1.0784569674911357</v>
      </c>
      <c r="N46" s="206">
        <v>0</v>
      </c>
      <c r="O46" s="206">
        <v>0</v>
      </c>
      <c r="P46" s="206">
        <v>0</v>
      </c>
      <c r="Q46" s="204">
        <f t="shared" si="2"/>
        <v>2.8691733862125006</v>
      </c>
      <c r="R46" s="206">
        <v>0</v>
      </c>
      <c r="S46" s="206">
        <v>0</v>
      </c>
      <c r="T46" s="206">
        <v>0</v>
      </c>
      <c r="U46" s="206">
        <v>0</v>
      </c>
      <c r="V46" s="206">
        <v>0</v>
      </c>
      <c r="W46" s="206">
        <v>0</v>
      </c>
      <c r="X46" s="206">
        <v>0</v>
      </c>
      <c r="Y46" s="204">
        <f t="shared" si="3"/>
        <v>0</v>
      </c>
      <c r="Z46" s="206">
        <v>0</v>
      </c>
      <c r="AA46" s="205">
        <f>+'A1'!M46+'A2'!Z46+'A3'!Q46+'A3'!Y46+'A3'!Z46</f>
        <v>87.55965701770901</v>
      </c>
      <c r="AB46" s="230"/>
      <c r="AC46" s="64"/>
    </row>
    <row r="47" spans="2:29" s="65" customFormat="1" ht="16.5" customHeight="1">
      <c r="B47" s="196"/>
      <c r="C47" s="197" t="s">
        <v>215</v>
      </c>
      <c r="D47" s="206">
        <v>0</v>
      </c>
      <c r="E47" s="206">
        <v>0</v>
      </c>
      <c r="F47" s="206">
        <v>0</v>
      </c>
      <c r="G47" s="206">
        <v>0</v>
      </c>
      <c r="H47" s="206">
        <v>0</v>
      </c>
      <c r="I47" s="206">
        <v>0</v>
      </c>
      <c r="J47" s="206">
        <v>0</v>
      </c>
      <c r="K47" s="206">
        <v>0</v>
      </c>
      <c r="L47" s="206">
        <v>0</v>
      </c>
      <c r="M47" s="206">
        <v>0</v>
      </c>
      <c r="N47" s="206">
        <v>0</v>
      </c>
      <c r="O47" s="206">
        <v>0</v>
      </c>
      <c r="P47" s="206">
        <v>0</v>
      </c>
      <c r="Q47" s="383"/>
      <c r="R47" s="206">
        <v>0</v>
      </c>
      <c r="S47" s="206">
        <v>0</v>
      </c>
      <c r="T47" s="206">
        <v>0</v>
      </c>
      <c r="U47" s="206">
        <v>0</v>
      </c>
      <c r="V47" s="206">
        <v>0</v>
      </c>
      <c r="W47" s="206">
        <v>0</v>
      </c>
      <c r="X47" s="206">
        <v>0</v>
      </c>
      <c r="Y47" s="384"/>
      <c r="Z47" s="206">
        <v>0</v>
      </c>
      <c r="AA47" s="311">
        <f>+'A1'!M47+'A2'!Z47+'A3'!Q47+'A3'!Y47+'A3'!Z47</f>
        <v>0</v>
      </c>
      <c r="AB47" s="308"/>
      <c r="AC47" s="64"/>
    </row>
    <row r="48" spans="2:29" s="34" customFormat="1" ht="24.75" customHeight="1">
      <c r="B48" s="296"/>
      <c r="C48" s="304" t="s">
        <v>63</v>
      </c>
      <c r="D48" s="198"/>
      <c r="E48" s="198"/>
      <c r="F48" s="198"/>
      <c r="G48" s="198"/>
      <c r="H48" s="198"/>
      <c r="I48" s="198"/>
      <c r="J48" s="198"/>
      <c r="K48" s="198"/>
      <c r="L48" s="198"/>
      <c r="M48" s="198"/>
      <c r="N48" s="198"/>
      <c r="O48" s="198"/>
      <c r="P48" s="198"/>
      <c r="Q48" s="233"/>
      <c r="R48" s="198"/>
      <c r="S48" s="198"/>
      <c r="T48" s="198"/>
      <c r="U48" s="198"/>
      <c r="V48" s="198"/>
      <c r="W48" s="198"/>
      <c r="X48" s="198"/>
      <c r="Y48" s="233"/>
      <c r="Z48" s="198"/>
      <c r="AA48" s="214"/>
      <c r="AB48" s="231"/>
      <c r="AC48" s="33"/>
    </row>
    <row r="49" spans="2:29" s="34" customFormat="1" ht="16.5" customHeight="1">
      <c r="B49" s="297"/>
      <c r="C49" s="147" t="s">
        <v>64</v>
      </c>
      <c r="D49" s="198">
        <v>0.847</v>
      </c>
      <c r="E49" s="198">
        <v>0.034</v>
      </c>
      <c r="F49" s="198">
        <v>3.067197</v>
      </c>
      <c r="G49" s="198">
        <v>0.479821</v>
      </c>
      <c r="H49" s="198">
        <v>0.006</v>
      </c>
      <c r="I49" s="198">
        <v>133.1551045</v>
      </c>
      <c r="J49" s="198">
        <v>0.056</v>
      </c>
      <c r="K49" s="198">
        <v>6.4709852962135</v>
      </c>
      <c r="L49" s="198">
        <v>0.069</v>
      </c>
      <c r="M49" s="198">
        <v>18.079776999999996</v>
      </c>
      <c r="N49" s="198">
        <v>1.245</v>
      </c>
      <c r="O49" s="198">
        <v>1.018949</v>
      </c>
      <c r="P49" s="198">
        <v>21</v>
      </c>
      <c r="Q49" s="233">
        <f t="shared" si="2"/>
        <v>185.52883379621352</v>
      </c>
      <c r="R49" s="198">
        <v>0</v>
      </c>
      <c r="S49" s="198">
        <v>0</v>
      </c>
      <c r="T49" s="198">
        <v>0</v>
      </c>
      <c r="U49" s="198">
        <v>0</v>
      </c>
      <c r="V49" s="198">
        <v>0</v>
      </c>
      <c r="W49" s="198">
        <v>0</v>
      </c>
      <c r="X49" s="198">
        <v>0.028</v>
      </c>
      <c r="Y49" s="233">
        <f t="shared" si="3"/>
        <v>0.028</v>
      </c>
      <c r="Z49" s="198">
        <v>0.531</v>
      </c>
      <c r="AA49" s="214">
        <f>+'A1'!M49+'A2'!Z49+'A3'!Q49+'A3'!Y49+'A3'!Z49</f>
        <v>750.5599382067601</v>
      </c>
      <c r="AB49" s="231"/>
      <c r="AC49" s="33"/>
    </row>
    <row r="50" spans="2:29" s="34" customFormat="1" ht="16.5" customHeight="1">
      <c r="B50" s="297"/>
      <c r="C50" s="147" t="s">
        <v>65</v>
      </c>
      <c r="D50" s="198">
        <v>1.75</v>
      </c>
      <c r="E50" s="198">
        <v>3.2</v>
      </c>
      <c r="F50" s="198">
        <v>0.28841871427821053</v>
      </c>
      <c r="G50" s="198">
        <v>0</v>
      </c>
      <c r="H50" s="198">
        <v>0</v>
      </c>
      <c r="I50" s="198">
        <v>0.591</v>
      </c>
      <c r="J50" s="198">
        <v>3.4193999999999996</v>
      </c>
      <c r="K50" s="198">
        <v>3.8000577044431543</v>
      </c>
      <c r="L50" s="198">
        <v>0</v>
      </c>
      <c r="M50" s="198">
        <v>8.104856967491134</v>
      </c>
      <c r="N50" s="198">
        <v>1.603</v>
      </c>
      <c r="O50" s="198">
        <v>1.14</v>
      </c>
      <c r="P50" s="198">
        <v>3.8099999999999956</v>
      </c>
      <c r="Q50" s="233">
        <f t="shared" si="2"/>
        <v>27.7067333862125</v>
      </c>
      <c r="R50" s="198">
        <v>0</v>
      </c>
      <c r="S50" s="198">
        <v>0</v>
      </c>
      <c r="T50" s="198">
        <v>0</v>
      </c>
      <c r="U50" s="198">
        <v>0</v>
      </c>
      <c r="V50" s="198">
        <v>0</v>
      </c>
      <c r="W50" s="198">
        <v>0</v>
      </c>
      <c r="X50" s="198">
        <v>0.93</v>
      </c>
      <c r="Y50" s="233">
        <f t="shared" si="3"/>
        <v>0.93</v>
      </c>
      <c r="Z50" s="198">
        <v>20</v>
      </c>
      <c r="AA50" s="214">
        <f>+'A1'!M50+'A2'!Z50+'A3'!Q50+'A3'!Y50+'A3'!Z50</f>
        <v>492.859513448591</v>
      </c>
      <c r="AB50" s="231"/>
      <c r="AC50" s="33"/>
    </row>
    <row r="51" spans="2:29" s="34" customFormat="1" ht="16.5" customHeight="1">
      <c r="B51" s="296"/>
      <c r="C51" s="147" t="s">
        <v>66</v>
      </c>
      <c r="D51" s="198">
        <v>0</v>
      </c>
      <c r="E51" s="198">
        <v>0</v>
      </c>
      <c r="F51" s="198">
        <v>0</v>
      </c>
      <c r="G51" s="198">
        <v>0</v>
      </c>
      <c r="H51" s="198">
        <v>0</v>
      </c>
      <c r="I51" s="198">
        <v>0</v>
      </c>
      <c r="J51" s="198">
        <v>0</v>
      </c>
      <c r="K51" s="198">
        <v>0</v>
      </c>
      <c r="L51" s="198">
        <v>0</v>
      </c>
      <c r="M51" s="198">
        <v>0</v>
      </c>
      <c r="N51" s="198">
        <v>0</v>
      </c>
      <c r="O51" s="198">
        <v>0</v>
      </c>
      <c r="P51" s="198">
        <v>0</v>
      </c>
      <c r="Q51" s="233">
        <f t="shared" si="2"/>
        <v>0</v>
      </c>
      <c r="R51" s="198">
        <v>0</v>
      </c>
      <c r="S51" s="198">
        <v>0</v>
      </c>
      <c r="T51" s="198">
        <v>0</v>
      </c>
      <c r="U51" s="198">
        <v>0</v>
      </c>
      <c r="V51" s="198">
        <v>0</v>
      </c>
      <c r="W51" s="198">
        <v>0</v>
      </c>
      <c r="X51" s="198">
        <v>0</v>
      </c>
      <c r="Y51" s="233">
        <f t="shared" si="3"/>
        <v>0</v>
      </c>
      <c r="Z51" s="198">
        <v>0</v>
      </c>
      <c r="AA51" s="214">
        <f>+'A1'!M51+'A2'!Z51+'A3'!Q51+'A3'!Y51+'A3'!Z51</f>
        <v>159.19555417005054</v>
      </c>
      <c r="AB51" s="231"/>
      <c r="AC51" s="33"/>
    </row>
    <row r="52" spans="2:29" s="38" customFormat="1" ht="30" customHeight="1">
      <c r="B52" s="302"/>
      <c r="C52" s="148" t="s">
        <v>192</v>
      </c>
      <c r="D52" s="209"/>
      <c r="E52" s="209"/>
      <c r="F52" s="209"/>
      <c r="G52" s="209"/>
      <c r="H52" s="209"/>
      <c r="I52" s="209"/>
      <c r="J52" s="209"/>
      <c r="K52" s="209"/>
      <c r="L52" s="209"/>
      <c r="M52" s="209"/>
      <c r="N52" s="209"/>
      <c r="O52" s="209"/>
      <c r="P52" s="209"/>
      <c r="Q52" s="211"/>
      <c r="R52" s="209"/>
      <c r="S52" s="209"/>
      <c r="T52" s="209"/>
      <c r="U52" s="209"/>
      <c r="V52" s="209"/>
      <c r="W52" s="209"/>
      <c r="X52" s="209"/>
      <c r="Y52" s="211"/>
      <c r="Z52" s="209"/>
      <c r="AA52" s="214"/>
      <c r="AB52" s="226"/>
      <c r="AC52" s="37"/>
    </row>
    <row r="53" spans="2:29" s="34" customFormat="1" ht="16.5" customHeight="1">
      <c r="B53" s="296"/>
      <c r="C53" s="145" t="s">
        <v>10</v>
      </c>
      <c r="D53" s="198">
        <f aca="true" t="shared" si="18" ref="D53:P53">D54+D55</f>
        <v>0</v>
      </c>
      <c r="E53" s="198">
        <f t="shared" si="18"/>
        <v>118.224266</v>
      </c>
      <c r="F53" s="198">
        <f t="shared" si="18"/>
        <v>123.33580123955684</v>
      </c>
      <c r="G53" s="198">
        <f t="shared" si="18"/>
        <v>0</v>
      </c>
      <c r="H53" s="198">
        <f t="shared" si="18"/>
        <v>5</v>
      </c>
      <c r="I53" s="198">
        <f t="shared" si="18"/>
        <v>336.2927032218039</v>
      </c>
      <c r="J53" s="198">
        <f t="shared" si="18"/>
        <v>66.00543255237912</v>
      </c>
      <c r="K53" s="198">
        <f t="shared" si="18"/>
        <v>42.8126</v>
      </c>
      <c r="L53" s="198">
        <f t="shared" si="18"/>
        <v>0</v>
      </c>
      <c r="M53" s="198">
        <f t="shared" si="18"/>
        <v>304.042906</v>
      </c>
      <c r="N53" s="198">
        <f t="shared" si="18"/>
        <v>50</v>
      </c>
      <c r="O53" s="198">
        <f t="shared" si="18"/>
        <v>1</v>
      </c>
      <c r="P53" s="198">
        <f t="shared" si="18"/>
        <v>379.82285289193874</v>
      </c>
      <c r="Q53" s="233">
        <f t="shared" si="2"/>
        <v>1426.5365619056786</v>
      </c>
      <c r="R53" s="198">
        <f aca="true" t="shared" si="19" ref="R53:Z53">R54+R55</f>
        <v>0</v>
      </c>
      <c r="S53" s="198">
        <f t="shared" si="19"/>
        <v>0</v>
      </c>
      <c r="T53" s="198">
        <f t="shared" si="19"/>
        <v>0</v>
      </c>
      <c r="U53" s="198">
        <f t="shared" si="19"/>
        <v>0</v>
      </c>
      <c r="V53" s="198">
        <f t="shared" si="19"/>
        <v>0</v>
      </c>
      <c r="W53" s="198">
        <f t="shared" si="19"/>
        <v>0</v>
      </c>
      <c r="X53" s="198">
        <f t="shared" si="19"/>
        <v>0</v>
      </c>
      <c r="Y53" s="233">
        <f t="shared" si="3"/>
        <v>0</v>
      </c>
      <c r="Z53" s="198">
        <f t="shared" si="19"/>
        <v>0</v>
      </c>
      <c r="AA53" s="201">
        <f>+'A1'!M53+'A2'!Z53+'A3'!Q53+'A3'!Y53+'A3'!Z53</f>
        <v>39647.038816127555</v>
      </c>
      <c r="AB53" s="227"/>
      <c r="AC53" s="33"/>
    </row>
    <row r="54" spans="2:29" s="34" customFormat="1" ht="16.5" customHeight="1">
      <c r="B54" s="297"/>
      <c r="C54" s="147" t="s">
        <v>58</v>
      </c>
      <c r="D54" s="198">
        <v>0</v>
      </c>
      <c r="E54" s="198">
        <v>0</v>
      </c>
      <c r="F54" s="198">
        <v>0</v>
      </c>
      <c r="G54" s="198">
        <v>0</v>
      </c>
      <c r="H54" s="198">
        <v>0</v>
      </c>
      <c r="I54" s="198">
        <v>0</v>
      </c>
      <c r="J54" s="198">
        <v>0</v>
      </c>
      <c r="K54" s="198">
        <v>0</v>
      </c>
      <c r="L54" s="198">
        <v>0</v>
      </c>
      <c r="M54" s="198">
        <v>0</v>
      </c>
      <c r="N54" s="198">
        <v>0</v>
      </c>
      <c r="O54" s="198">
        <v>0</v>
      </c>
      <c r="P54" s="198">
        <v>89.596538</v>
      </c>
      <c r="Q54" s="233">
        <f t="shared" si="2"/>
        <v>89.596538</v>
      </c>
      <c r="R54" s="198">
        <v>0</v>
      </c>
      <c r="S54" s="198">
        <v>0</v>
      </c>
      <c r="T54" s="198">
        <v>0</v>
      </c>
      <c r="U54" s="198">
        <v>0</v>
      </c>
      <c r="V54" s="198">
        <v>0</v>
      </c>
      <c r="W54" s="198">
        <v>0</v>
      </c>
      <c r="X54" s="198">
        <v>0</v>
      </c>
      <c r="Y54" s="233">
        <f t="shared" si="3"/>
        <v>0</v>
      </c>
      <c r="Z54" s="198">
        <v>0</v>
      </c>
      <c r="AA54" s="201">
        <f>+'A1'!M54+'A2'!Z54+'A3'!Q54+'A3'!Y54+'A3'!Z54</f>
        <v>4853.185909275944</v>
      </c>
      <c r="AB54" s="227"/>
      <c r="AC54" s="33"/>
    </row>
    <row r="55" spans="2:29" s="34" customFormat="1" ht="16.5" customHeight="1">
      <c r="B55" s="297"/>
      <c r="C55" s="147" t="s">
        <v>59</v>
      </c>
      <c r="D55" s="198">
        <v>0</v>
      </c>
      <c r="E55" s="198">
        <v>118.224266</v>
      </c>
      <c r="F55" s="198">
        <v>123.33580123955684</v>
      </c>
      <c r="G55" s="198">
        <v>0</v>
      </c>
      <c r="H55" s="198">
        <v>5</v>
      </c>
      <c r="I55" s="198">
        <v>336.2927032218039</v>
      </c>
      <c r="J55" s="198">
        <v>66.00543255237912</v>
      </c>
      <c r="K55" s="198">
        <v>42.8126</v>
      </c>
      <c r="L55" s="198">
        <v>0</v>
      </c>
      <c r="M55" s="198">
        <v>304.042906</v>
      </c>
      <c r="N55" s="198">
        <v>50</v>
      </c>
      <c r="O55" s="198">
        <v>1</v>
      </c>
      <c r="P55" s="198">
        <v>290.2263148919387</v>
      </c>
      <c r="Q55" s="233">
        <f t="shared" si="2"/>
        <v>1336.9400239056786</v>
      </c>
      <c r="R55" s="198">
        <v>0</v>
      </c>
      <c r="S55" s="198">
        <v>0</v>
      </c>
      <c r="T55" s="198">
        <v>0</v>
      </c>
      <c r="U55" s="198">
        <v>0</v>
      </c>
      <c r="V55" s="198">
        <v>0</v>
      </c>
      <c r="W55" s="198">
        <v>0</v>
      </c>
      <c r="X55" s="198">
        <v>0</v>
      </c>
      <c r="Y55" s="233">
        <f t="shared" si="3"/>
        <v>0</v>
      </c>
      <c r="Z55" s="198">
        <v>0</v>
      </c>
      <c r="AA55" s="201">
        <f>+'A1'!M55+'A2'!Z55+'A3'!Q55+'A3'!Y55+'A3'!Z55</f>
        <v>34793.852906851615</v>
      </c>
      <c r="AB55" s="227"/>
      <c r="AC55" s="33"/>
    </row>
    <row r="56" spans="2:29" s="34" customFormat="1" ht="30" customHeight="1">
      <c r="B56" s="296"/>
      <c r="C56" s="145" t="s">
        <v>11</v>
      </c>
      <c r="D56" s="198">
        <f aca="true" t="shared" si="20" ref="D56:P56">D57+D58</f>
        <v>0</v>
      </c>
      <c r="E56" s="198">
        <f t="shared" si="20"/>
        <v>0</v>
      </c>
      <c r="F56" s="198">
        <f t="shared" si="20"/>
        <v>247.93721061280522</v>
      </c>
      <c r="G56" s="198">
        <f t="shared" si="20"/>
        <v>0</v>
      </c>
      <c r="H56" s="198">
        <f t="shared" si="20"/>
        <v>0</v>
      </c>
      <c r="I56" s="198">
        <f t="shared" si="20"/>
        <v>57.141423461976274</v>
      </c>
      <c r="J56" s="198">
        <f t="shared" si="20"/>
        <v>12.068241678831342</v>
      </c>
      <c r="K56" s="198">
        <f t="shared" si="20"/>
        <v>0.26700599999999997</v>
      </c>
      <c r="L56" s="198">
        <f t="shared" si="20"/>
        <v>0</v>
      </c>
      <c r="M56" s="198">
        <f t="shared" si="20"/>
        <v>147.818852</v>
      </c>
      <c r="N56" s="198">
        <f t="shared" si="20"/>
        <v>6.42</v>
      </c>
      <c r="O56" s="198">
        <f t="shared" si="20"/>
        <v>1.96</v>
      </c>
      <c r="P56" s="198">
        <f t="shared" si="20"/>
        <v>327.5481974276564</v>
      </c>
      <c r="Q56" s="233">
        <f t="shared" si="2"/>
        <v>801.1609311812692</v>
      </c>
      <c r="R56" s="198">
        <f aca="true" t="shared" si="21" ref="R56:X56">R57+R58</f>
        <v>0</v>
      </c>
      <c r="S56" s="198">
        <f t="shared" si="21"/>
        <v>0</v>
      </c>
      <c r="T56" s="198">
        <f t="shared" si="21"/>
        <v>0</v>
      </c>
      <c r="U56" s="198">
        <f t="shared" si="21"/>
        <v>0</v>
      </c>
      <c r="V56" s="198">
        <f t="shared" si="21"/>
        <v>0</v>
      </c>
      <c r="W56" s="198">
        <f t="shared" si="21"/>
        <v>0</v>
      </c>
      <c r="X56" s="198">
        <f t="shared" si="21"/>
        <v>0</v>
      </c>
      <c r="Y56" s="233">
        <f t="shared" si="3"/>
        <v>0</v>
      </c>
      <c r="Z56" s="198">
        <f>Z57+Z58</f>
        <v>2993</v>
      </c>
      <c r="AA56" s="201">
        <f>+'A1'!M56+'A2'!Z56+'A3'!Q56+'A3'!Y56+'A3'!Z56</f>
        <v>23302.353906192988</v>
      </c>
      <c r="AB56" s="227"/>
      <c r="AC56" s="33"/>
    </row>
    <row r="57" spans="2:29" s="34" customFormat="1" ht="16.5" customHeight="1">
      <c r="B57" s="296"/>
      <c r="C57" s="147" t="s">
        <v>58</v>
      </c>
      <c r="D57" s="198">
        <v>0</v>
      </c>
      <c r="E57" s="198">
        <v>0</v>
      </c>
      <c r="F57" s="198">
        <v>0</v>
      </c>
      <c r="G57" s="198">
        <v>0</v>
      </c>
      <c r="H57" s="198">
        <v>0</v>
      </c>
      <c r="I57" s="198">
        <v>0</v>
      </c>
      <c r="J57" s="198">
        <v>1.1423983560764217</v>
      </c>
      <c r="K57" s="198">
        <v>0.26700599999999997</v>
      </c>
      <c r="L57" s="198">
        <v>0</v>
      </c>
      <c r="M57" s="198">
        <v>2.348852</v>
      </c>
      <c r="N57" s="198">
        <v>0</v>
      </c>
      <c r="O57" s="198">
        <v>0</v>
      </c>
      <c r="P57" s="198">
        <v>0</v>
      </c>
      <c r="Q57" s="233">
        <f t="shared" si="2"/>
        <v>3.7582563560764215</v>
      </c>
      <c r="R57" s="198">
        <v>0</v>
      </c>
      <c r="S57" s="198">
        <v>0</v>
      </c>
      <c r="T57" s="198">
        <v>0</v>
      </c>
      <c r="U57" s="198">
        <v>0</v>
      </c>
      <c r="V57" s="198">
        <v>0</v>
      </c>
      <c r="W57" s="198">
        <v>0</v>
      </c>
      <c r="X57" s="198">
        <v>0</v>
      </c>
      <c r="Y57" s="233">
        <f t="shared" si="3"/>
        <v>0</v>
      </c>
      <c r="Z57" s="198">
        <v>0</v>
      </c>
      <c r="AA57" s="201">
        <f>+'A1'!M57+'A2'!Z57+'A3'!Q57+'A3'!Y57+'A3'!Z57</f>
        <v>2632.436040241966</v>
      </c>
      <c r="AB57" s="227"/>
      <c r="AC57" s="33"/>
    </row>
    <row r="58" spans="2:29" s="34" customFormat="1" ht="16.5" customHeight="1">
      <c r="B58" s="296"/>
      <c r="C58" s="147" t="s">
        <v>59</v>
      </c>
      <c r="D58" s="198">
        <v>0</v>
      </c>
      <c r="E58" s="198">
        <v>0</v>
      </c>
      <c r="F58" s="198">
        <v>247.93721061280522</v>
      </c>
      <c r="G58" s="198">
        <v>0</v>
      </c>
      <c r="H58" s="198">
        <v>0</v>
      </c>
      <c r="I58" s="198">
        <v>57.141423461976274</v>
      </c>
      <c r="J58" s="198">
        <v>10.92584332275492</v>
      </c>
      <c r="K58" s="198">
        <v>0</v>
      </c>
      <c r="L58" s="198">
        <v>0</v>
      </c>
      <c r="M58" s="198">
        <v>145.47</v>
      </c>
      <c r="N58" s="198">
        <v>6.42</v>
      </c>
      <c r="O58" s="198">
        <v>1.96</v>
      </c>
      <c r="P58" s="198">
        <v>327.5481974276564</v>
      </c>
      <c r="Q58" s="233">
        <f t="shared" si="2"/>
        <v>797.4026748251928</v>
      </c>
      <c r="R58" s="198">
        <v>0</v>
      </c>
      <c r="S58" s="198">
        <v>0</v>
      </c>
      <c r="T58" s="198">
        <v>0</v>
      </c>
      <c r="U58" s="198">
        <v>0</v>
      </c>
      <c r="V58" s="198">
        <v>0</v>
      </c>
      <c r="W58" s="198">
        <v>0</v>
      </c>
      <c r="X58" s="198">
        <v>0</v>
      </c>
      <c r="Y58" s="233">
        <f t="shared" si="3"/>
        <v>0</v>
      </c>
      <c r="Z58" s="198">
        <v>2993</v>
      </c>
      <c r="AA58" s="201">
        <f>+'A1'!M58+'A2'!Z58+'A3'!Q58+'A3'!Y58+'A3'!Z58</f>
        <v>20669.91786595102</v>
      </c>
      <c r="AB58" s="227"/>
      <c r="AC58" s="33"/>
    </row>
    <row r="59" spans="2:29" s="38" customFormat="1" ht="30" customHeight="1">
      <c r="B59" s="298"/>
      <c r="C59" s="299" t="s">
        <v>180</v>
      </c>
      <c r="D59" s="202">
        <v>0</v>
      </c>
      <c r="E59" s="202">
        <v>0</v>
      </c>
      <c r="F59" s="202">
        <v>236.95721061280523</v>
      </c>
      <c r="G59" s="202">
        <v>0</v>
      </c>
      <c r="H59" s="202">
        <v>0</v>
      </c>
      <c r="I59" s="202">
        <v>57.141423461976274</v>
      </c>
      <c r="J59" s="202">
        <v>10.92584332275492</v>
      </c>
      <c r="K59" s="202">
        <v>0.26700599999999997</v>
      </c>
      <c r="L59" s="202">
        <v>0</v>
      </c>
      <c r="M59" s="202">
        <v>0.06925200000000001</v>
      </c>
      <c r="N59" s="202">
        <v>0</v>
      </c>
      <c r="O59" s="202">
        <v>0</v>
      </c>
      <c r="P59" s="202">
        <v>1.0981974276558901</v>
      </c>
      <c r="Q59" s="203">
        <f t="shared" si="2"/>
        <v>306.4589328251923</v>
      </c>
      <c r="R59" s="202">
        <v>0</v>
      </c>
      <c r="S59" s="202">
        <v>0</v>
      </c>
      <c r="T59" s="202">
        <v>0</v>
      </c>
      <c r="U59" s="202">
        <v>0</v>
      </c>
      <c r="V59" s="202">
        <v>0</v>
      </c>
      <c r="W59" s="202">
        <v>0</v>
      </c>
      <c r="X59" s="202">
        <v>0</v>
      </c>
      <c r="Y59" s="203">
        <f t="shared" si="3"/>
        <v>0</v>
      </c>
      <c r="Z59" s="202">
        <v>0</v>
      </c>
      <c r="AA59" s="201">
        <f>+'A1'!M59+'A2'!Z59+'A3'!Q59+'A3'!Y59+'A3'!Z59</f>
        <v>5088.455637921486</v>
      </c>
      <c r="AB59" s="228"/>
      <c r="AC59" s="37"/>
    </row>
    <row r="60" spans="2:29" s="34" customFormat="1" ht="16.5" customHeight="1">
      <c r="B60" s="297"/>
      <c r="C60" s="147" t="s">
        <v>70</v>
      </c>
      <c r="D60" s="198">
        <v>0</v>
      </c>
      <c r="E60" s="198">
        <v>0</v>
      </c>
      <c r="F60" s="198">
        <v>0</v>
      </c>
      <c r="G60" s="198">
        <v>0</v>
      </c>
      <c r="H60" s="198">
        <v>0</v>
      </c>
      <c r="I60" s="198">
        <v>0</v>
      </c>
      <c r="J60" s="198">
        <v>1.1423983560764217</v>
      </c>
      <c r="K60" s="198">
        <v>0</v>
      </c>
      <c r="L60" s="198">
        <v>0</v>
      </c>
      <c r="M60" s="198">
        <v>2.2796</v>
      </c>
      <c r="N60" s="198">
        <v>0</v>
      </c>
      <c r="O60" s="198">
        <v>0</v>
      </c>
      <c r="P60" s="198">
        <v>5.100000000000023</v>
      </c>
      <c r="Q60" s="233">
        <f t="shared" si="2"/>
        <v>8.521998356076445</v>
      </c>
      <c r="R60" s="198">
        <v>0</v>
      </c>
      <c r="S60" s="198">
        <v>0</v>
      </c>
      <c r="T60" s="198">
        <v>0</v>
      </c>
      <c r="U60" s="198">
        <v>0</v>
      </c>
      <c r="V60" s="198">
        <v>0</v>
      </c>
      <c r="W60" s="198">
        <v>0</v>
      </c>
      <c r="X60" s="198">
        <v>0</v>
      </c>
      <c r="Y60" s="233">
        <f t="shared" si="3"/>
        <v>0</v>
      </c>
      <c r="Z60" s="198">
        <v>262</v>
      </c>
      <c r="AA60" s="201">
        <f>+'A1'!M60+'A2'!Z60+'A3'!Q60+'A3'!Y60+'A3'!Z60</f>
        <v>1423.414723123823</v>
      </c>
      <c r="AB60" s="227"/>
      <c r="AC60" s="33"/>
    </row>
    <row r="61" spans="2:29" s="34" customFormat="1" ht="16.5" customHeight="1">
      <c r="B61" s="297"/>
      <c r="C61" s="147" t="s">
        <v>270</v>
      </c>
      <c r="D61" s="198">
        <v>0</v>
      </c>
      <c r="E61" s="198">
        <v>0</v>
      </c>
      <c r="F61" s="198">
        <v>0</v>
      </c>
      <c r="G61" s="198">
        <v>0</v>
      </c>
      <c r="H61" s="198">
        <v>0</v>
      </c>
      <c r="I61" s="198">
        <v>0</v>
      </c>
      <c r="J61" s="198">
        <v>0</v>
      </c>
      <c r="K61" s="198">
        <v>0</v>
      </c>
      <c r="L61" s="198">
        <v>0</v>
      </c>
      <c r="M61" s="198">
        <v>0</v>
      </c>
      <c r="N61" s="198">
        <v>0</v>
      </c>
      <c r="O61" s="198">
        <v>0</v>
      </c>
      <c r="P61" s="198">
        <v>0</v>
      </c>
      <c r="Q61" s="233">
        <f t="shared" si="2"/>
        <v>0</v>
      </c>
      <c r="R61" s="198">
        <v>0</v>
      </c>
      <c r="S61" s="198">
        <v>0</v>
      </c>
      <c r="T61" s="198">
        <v>0</v>
      </c>
      <c r="U61" s="198">
        <v>0</v>
      </c>
      <c r="V61" s="198">
        <v>0</v>
      </c>
      <c r="W61" s="198">
        <v>0</v>
      </c>
      <c r="X61" s="198">
        <v>0.028</v>
      </c>
      <c r="Y61" s="233">
        <f t="shared" si="3"/>
        <v>0.028</v>
      </c>
      <c r="Z61" s="198">
        <v>0</v>
      </c>
      <c r="AA61" s="201">
        <f>+'A1'!M61+'A2'!Z61+'A3'!Q61+'A3'!Y61+'A3'!Z61</f>
        <v>0.028</v>
      </c>
      <c r="AB61" s="227"/>
      <c r="AC61" s="33"/>
    </row>
    <row r="62" spans="2:29" s="34" customFormat="1" ht="16.5" customHeight="1">
      <c r="B62" s="297"/>
      <c r="C62" s="147" t="s">
        <v>181</v>
      </c>
      <c r="D62" s="198">
        <v>0</v>
      </c>
      <c r="E62" s="198">
        <v>0</v>
      </c>
      <c r="F62" s="198">
        <v>0</v>
      </c>
      <c r="G62" s="198">
        <v>0</v>
      </c>
      <c r="H62" s="198">
        <v>0</v>
      </c>
      <c r="I62" s="198">
        <v>0</v>
      </c>
      <c r="J62" s="198">
        <v>0</v>
      </c>
      <c r="K62" s="198">
        <v>0</v>
      </c>
      <c r="L62" s="198">
        <v>0</v>
      </c>
      <c r="M62" s="198">
        <v>0</v>
      </c>
      <c r="N62" s="198">
        <v>0</v>
      </c>
      <c r="O62" s="198">
        <v>0</v>
      </c>
      <c r="P62" s="198">
        <v>0</v>
      </c>
      <c r="Q62" s="233">
        <f t="shared" si="2"/>
        <v>0</v>
      </c>
      <c r="R62" s="198">
        <v>0</v>
      </c>
      <c r="S62" s="198">
        <v>0</v>
      </c>
      <c r="T62" s="198">
        <v>0</v>
      </c>
      <c r="U62" s="198">
        <v>0</v>
      </c>
      <c r="V62" s="198">
        <v>0</v>
      </c>
      <c r="W62" s="198">
        <v>0</v>
      </c>
      <c r="X62" s="198">
        <v>0.019</v>
      </c>
      <c r="Y62" s="233">
        <f t="shared" si="3"/>
        <v>0.019</v>
      </c>
      <c r="Z62" s="198">
        <v>0</v>
      </c>
      <c r="AA62" s="201">
        <f>+'A1'!M62+'A2'!Z62+'A3'!Q62+'A3'!Y62+'A3'!Z62</f>
        <v>2438.7685451476787</v>
      </c>
      <c r="AB62" s="227"/>
      <c r="AC62" s="33"/>
    </row>
    <row r="63" spans="2:29" s="34" customFormat="1" ht="16.5" customHeight="1">
      <c r="B63" s="297"/>
      <c r="C63" s="303" t="s">
        <v>51</v>
      </c>
      <c r="D63" s="198">
        <v>0</v>
      </c>
      <c r="E63" s="198">
        <v>0</v>
      </c>
      <c r="F63" s="198">
        <v>10.98</v>
      </c>
      <c r="G63" s="198">
        <v>0</v>
      </c>
      <c r="H63" s="198">
        <v>0</v>
      </c>
      <c r="I63" s="198">
        <v>0</v>
      </c>
      <c r="J63" s="198">
        <v>0</v>
      </c>
      <c r="K63" s="198">
        <v>0</v>
      </c>
      <c r="L63" s="198">
        <v>0</v>
      </c>
      <c r="M63" s="198">
        <v>145.47</v>
      </c>
      <c r="N63" s="198">
        <v>6.42</v>
      </c>
      <c r="O63" s="198">
        <v>1.96</v>
      </c>
      <c r="P63" s="198">
        <v>321.35000000000036</v>
      </c>
      <c r="Q63" s="233">
        <f t="shared" si="2"/>
        <v>486.18000000000035</v>
      </c>
      <c r="R63" s="198">
        <v>0</v>
      </c>
      <c r="S63" s="198">
        <v>0</v>
      </c>
      <c r="T63" s="198">
        <v>0</v>
      </c>
      <c r="U63" s="198">
        <v>0</v>
      </c>
      <c r="V63" s="198">
        <v>0</v>
      </c>
      <c r="W63" s="198">
        <v>0</v>
      </c>
      <c r="X63" s="198">
        <v>0.01</v>
      </c>
      <c r="Y63" s="233">
        <f t="shared" si="3"/>
        <v>0.01</v>
      </c>
      <c r="Z63" s="198">
        <v>2731</v>
      </c>
      <c r="AA63" s="201">
        <f>+'A1'!M63+'A2'!Z63+'A3'!Q63+'A3'!Y63+'A3'!Z63</f>
        <v>14296.08</v>
      </c>
      <c r="AB63" s="227"/>
      <c r="AC63" s="33"/>
    </row>
    <row r="64" spans="2:29" s="34" customFormat="1" ht="16.5" customHeight="1">
      <c r="B64" s="297"/>
      <c r="C64" s="300" t="s">
        <v>217</v>
      </c>
      <c r="D64" s="198">
        <v>0</v>
      </c>
      <c r="E64" s="198">
        <v>0</v>
      </c>
      <c r="F64" s="198">
        <v>0</v>
      </c>
      <c r="G64" s="198">
        <v>0</v>
      </c>
      <c r="H64" s="198">
        <v>0</v>
      </c>
      <c r="I64" s="198">
        <v>0</v>
      </c>
      <c r="J64" s="198">
        <v>0</v>
      </c>
      <c r="K64" s="198">
        <v>0</v>
      </c>
      <c r="L64" s="198">
        <v>0</v>
      </c>
      <c r="M64" s="198">
        <v>0</v>
      </c>
      <c r="N64" s="198">
        <v>0</v>
      </c>
      <c r="O64" s="198">
        <v>0</v>
      </c>
      <c r="P64" s="198">
        <v>0</v>
      </c>
      <c r="Q64" s="233">
        <f t="shared" si="2"/>
        <v>0</v>
      </c>
      <c r="R64" s="198">
        <v>0</v>
      </c>
      <c r="S64" s="198">
        <v>0</v>
      </c>
      <c r="T64" s="198">
        <v>0</v>
      </c>
      <c r="U64" s="198">
        <v>0</v>
      </c>
      <c r="V64" s="198">
        <v>0</v>
      </c>
      <c r="W64" s="198">
        <v>0</v>
      </c>
      <c r="X64" s="198">
        <v>0</v>
      </c>
      <c r="Y64" s="233">
        <f t="shared" si="3"/>
        <v>0</v>
      </c>
      <c r="Z64" s="198">
        <v>0</v>
      </c>
      <c r="AA64" s="201">
        <f>+'A1'!M64+'A2'!Z64+'A3'!Q64+'A3'!Y64+'A3'!Z64</f>
        <v>55.664</v>
      </c>
      <c r="AB64" s="227"/>
      <c r="AC64" s="33"/>
    </row>
    <row r="65" spans="2:29" s="38" customFormat="1" ht="24.75" customHeight="1">
      <c r="B65" s="298"/>
      <c r="C65" s="146" t="s">
        <v>12</v>
      </c>
      <c r="D65" s="202">
        <f aca="true" t="shared" si="22" ref="D65:P65">D66+D67</f>
        <v>0</v>
      </c>
      <c r="E65" s="202">
        <f t="shared" si="22"/>
        <v>0</v>
      </c>
      <c r="F65" s="202">
        <f t="shared" si="22"/>
        <v>0</v>
      </c>
      <c r="G65" s="202">
        <f t="shared" si="22"/>
        <v>0</v>
      </c>
      <c r="H65" s="202">
        <f t="shared" si="22"/>
        <v>0</v>
      </c>
      <c r="I65" s="202">
        <f t="shared" si="22"/>
        <v>5.185847000000001</v>
      </c>
      <c r="J65" s="202">
        <f t="shared" si="22"/>
        <v>4</v>
      </c>
      <c r="K65" s="202">
        <f t="shared" si="22"/>
        <v>0.14386444444444915</v>
      </c>
      <c r="L65" s="202">
        <f t="shared" si="22"/>
        <v>0</v>
      </c>
      <c r="M65" s="202">
        <f t="shared" si="22"/>
        <v>92.53894519294991</v>
      </c>
      <c r="N65" s="202">
        <f t="shared" si="22"/>
        <v>0.309</v>
      </c>
      <c r="O65" s="202">
        <f t="shared" si="22"/>
        <v>1</v>
      </c>
      <c r="P65" s="202">
        <f t="shared" si="22"/>
        <v>30.955211000000002</v>
      </c>
      <c r="Q65" s="203">
        <f t="shared" si="2"/>
        <v>134.13286763739436</v>
      </c>
      <c r="R65" s="202">
        <f aca="true" t="shared" si="23" ref="R65:X65">R66+R67</f>
        <v>0</v>
      </c>
      <c r="S65" s="202">
        <f t="shared" si="23"/>
        <v>0</v>
      </c>
      <c r="T65" s="202">
        <f t="shared" si="23"/>
        <v>0</v>
      </c>
      <c r="U65" s="202">
        <f t="shared" si="23"/>
        <v>0</v>
      </c>
      <c r="V65" s="202">
        <f t="shared" si="23"/>
        <v>0</v>
      </c>
      <c r="W65" s="202">
        <f t="shared" si="23"/>
        <v>0</v>
      </c>
      <c r="X65" s="202">
        <f t="shared" si="23"/>
        <v>0</v>
      </c>
      <c r="Y65" s="203">
        <f t="shared" si="3"/>
        <v>0</v>
      </c>
      <c r="Z65" s="202">
        <f>Z66+Z67</f>
        <v>9</v>
      </c>
      <c r="AA65" s="201">
        <f>+'A1'!M65+'A2'!Z65+'A3'!Q65+'A3'!Y65+'A3'!Z65</f>
        <v>3066.865953453012</v>
      </c>
      <c r="AB65" s="228"/>
      <c r="AC65" s="37"/>
    </row>
    <row r="66" spans="2:29" s="65" customFormat="1" ht="16.5" customHeight="1">
      <c r="B66" s="194"/>
      <c r="C66" s="147" t="s">
        <v>58</v>
      </c>
      <c r="D66" s="204">
        <v>0</v>
      </c>
      <c r="E66" s="204">
        <v>0</v>
      </c>
      <c r="F66" s="204">
        <v>0</v>
      </c>
      <c r="G66" s="204">
        <v>0</v>
      </c>
      <c r="H66" s="204">
        <v>0</v>
      </c>
      <c r="I66" s="204">
        <v>5.185847000000001</v>
      </c>
      <c r="J66" s="204">
        <v>4</v>
      </c>
      <c r="K66" s="204">
        <v>0.14386444444444915</v>
      </c>
      <c r="L66" s="204">
        <v>0</v>
      </c>
      <c r="M66" s="204">
        <v>91.53894519294991</v>
      </c>
      <c r="N66" s="204">
        <v>0.309</v>
      </c>
      <c r="O66" s="204">
        <v>1</v>
      </c>
      <c r="P66" s="204">
        <v>29.985211</v>
      </c>
      <c r="Q66" s="204">
        <f t="shared" si="2"/>
        <v>132.16286763739436</v>
      </c>
      <c r="R66" s="204">
        <v>0</v>
      </c>
      <c r="S66" s="204">
        <v>0</v>
      </c>
      <c r="T66" s="204">
        <v>0</v>
      </c>
      <c r="U66" s="204">
        <v>0</v>
      </c>
      <c r="V66" s="204">
        <v>0</v>
      </c>
      <c r="W66" s="204">
        <v>0</v>
      </c>
      <c r="X66" s="204">
        <v>0</v>
      </c>
      <c r="Y66" s="204">
        <f t="shared" si="3"/>
        <v>0</v>
      </c>
      <c r="Z66" s="204">
        <v>0</v>
      </c>
      <c r="AA66" s="201">
        <f>+'A1'!M66+'A2'!Z66+'A3'!Q66+'A3'!Y66+'A3'!Z66</f>
        <v>2994.7333411942777</v>
      </c>
      <c r="AB66" s="230"/>
      <c r="AC66" s="64"/>
    </row>
    <row r="67" spans="2:29" s="34" customFormat="1" ht="16.5" customHeight="1">
      <c r="B67" s="297"/>
      <c r="C67" s="147" t="s">
        <v>59</v>
      </c>
      <c r="D67" s="198">
        <v>0</v>
      </c>
      <c r="E67" s="198">
        <v>0</v>
      </c>
      <c r="F67" s="198">
        <v>0</v>
      </c>
      <c r="G67" s="198">
        <v>0</v>
      </c>
      <c r="H67" s="198">
        <v>0</v>
      </c>
      <c r="I67" s="198">
        <v>0</v>
      </c>
      <c r="J67" s="198">
        <v>0</v>
      </c>
      <c r="K67" s="198">
        <v>0</v>
      </c>
      <c r="L67" s="198">
        <v>0</v>
      </c>
      <c r="M67" s="198">
        <v>1</v>
      </c>
      <c r="N67" s="198">
        <v>0</v>
      </c>
      <c r="O67" s="198">
        <v>0</v>
      </c>
      <c r="P67" s="198">
        <v>0.9700000000000024</v>
      </c>
      <c r="Q67" s="233">
        <f t="shared" si="2"/>
        <v>1.9700000000000024</v>
      </c>
      <c r="R67" s="198">
        <v>0</v>
      </c>
      <c r="S67" s="198">
        <v>0</v>
      </c>
      <c r="T67" s="198">
        <v>0</v>
      </c>
      <c r="U67" s="198">
        <v>0</v>
      </c>
      <c r="V67" s="198">
        <v>0</v>
      </c>
      <c r="W67" s="198">
        <v>0</v>
      </c>
      <c r="X67" s="198">
        <v>0</v>
      </c>
      <c r="Y67" s="233">
        <f t="shared" si="3"/>
        <v>0</v>
      </c>
      <c r="Z67" s="198">
        <v>9</v>
      </c>
      <c r="AA67" s="201">
        <f>+'A1'!M67+'A2'!Z67+'A3'!Q67+'A3'!Y67+'A3'!Z67</f>
        <v>72.13261225873417</v>
      </c>
      <c r="AB67" s="227"/>
      <c r="AC67" s="33"/>
    </row>
    <row r="68" spans="2:29" s="38" customFormat="1" ht="30" customHeight="1">
      <c r="B68" s="301"/>
      <c r="C68" s="146" t="s">
        <v>54</v>
      </c>
      <c r="D68" s="203">
        <f aca="true" t="shared" si="24" ref="D68:J68">+SUM(D65,D56,D53)</f>
        <v>0</v>
      </c>
      <c r="E68" s="203">
        <f t="shared" si="24"/>
        <v>118.224266</v>
      </c>
      <c r="F68" s="203">
        <f t="shared" si="24"/>
        <v>371.27301185236206</v>
      </c>
      <c r="G68" s="203">
        <f t="shared" si="24"/>
        <v>0</v>
      </c>
      <c r="H68" s="203">
        <f t="shared" si="24"/>
        <v>5</v>
      </c>
      <c r="I68" s="203">
        <f t="shared" si="24"/>
        <v>398.6199736837802</v>
      </c>
      <c r="J68" s="203">
        <f t="shared" si="24"/>
        <v>82.07367423121046</v>
      </c>
      <c r="K68" s="203">
        <f aca="true" t="shared" si="25" ref="K68:X68">+SUM(K65,K56,K53)</f>
        <v>43.22347044444445</v>
      </c>
      <c r="L68" s="203">
        <f t="shared" si="25"/>
        <v>0</v>
      </c>
      <c r="M68" s="203">
        <f t="shared" si="25"/>
        <v>544.4007031929499</v>
      </c>
      <c r="N68" s="203">
        <f t="shared" si="25"/>
        <v>56.729</v>
      </c>
      <c r="O68" s="203">
        <f t="shared" si="25"/>
        <v>3.96</v>
      </c>
      <c r="P68" s="203">
        <f t="shared" si="25"/>
        <v>738.3262613195952</v>
      </c>
      <c r="Q68" s="203">
        <f t="shared" si="2"/>
        <v>2361.8303607243424</v>
      </c>
      <c r="R68" s="203">
        <f t="shared" si="25"/>
        <v>0</v>
      </c>
      <c r="S68" s="203">
        <f t="shared" si="25"/>
        <v>0</v>
      </c>
      <c r="T68" s="203">
        <f t="shared" si="25"/>
        <v>0</v>
      </c>
      <c r="U68" s="203">
        <f t="shared" si="25"/>
        <v>0</v>
      </c>
      <c r="V68" s="203">
        <f>+SUM(V65,V56,V53)</f>
        <v>0</v>
      </c>
      <c r="W68" s="203">
        <f t="shared" si="25"/>
        <v>0</v>
      </c>
      <c r="X68" s="203">
        <f t="shared" si="25"/>
        <v>0</v>
      </c>
      <c r="Y68" s="203">
        <f t="shared" si="3"/>
        <v>0</v>
      </c>
      <c r="Z68" s="203">
        <f>+SUM(Z65,Z56,Z53)</f>
        <v>3002</v>
      </c>
      <c r="AA68" s="201">
        <f>+'A1'!M68+'A2'!Z68+'A3'!Q68+'A3'!Y68+'A3'!Z68</f>
        <v>66016.25867577356</v>
      </c>
      <c r="AB68" s="226"/>
      <c r="AC68" s="37"/>
    </row>
    <row r="69" spans="2:29" s="65" customFormat="1" ht="16.5" customHeight="1">
      <c r="B69" s="194"/>
      <c r="C69" s="195" t="s">
        <v>229</v>
      </c>
      <c r="D69" s="204">
        <v>0</v>
      </c>
      <c r="E69" s="204">
        <v>0</v>
      </c>
      <c r="F69" s="204">
        <v>0</v>
      </c>
      <c r="G69" s="204">
        <v>0</v>
      </c>
      <c r="H69" s="204">
        <v>0</v>
      </c>
      <c r="I69" s="204">
        <v>0</v>
      </c>
      <c r="J69" s="204">
        <v>0</v>
      </c>
      <c r="K69" s="204">
        <v>0</v>
      </c>
      <c r="L69" s="204">
        <v>0</v>
      </c>
      <c r="M69" s="204">
        <v>0</v>
      </c>
      <c r="N69" s="204">
        <v>0</v>
      </c>
      <c r="O69" s="204">
        <v>0</v>
      </c>
      <c r="P69" s="204">
        <v>0</v>
      </c>
      <c r="Q69" s="204">
        <f t="shared" si="2"/>
        <v>0</v>
      </c>
      <c r="R69" s="204">
        <v>0</v>
      </c>
      <c r="S69" s="204">
        <v>0</v>
      </c>
      <c r="T69" s="204">
        <v>0</v>
      </c>
      <c r="U69" s="204">
        <v>0</v>
      </c>
      <c r="V69" s="204">
        <v>0</v>
      </c>
      <c r="W69" s="204">
        <v>0</v>
      </c>
      <c r="X69" s="204">
        <v>0</v>
      </c>
      <c r="Y69" s="204">
        <f t="shared" si="3"/>
        <v>0</v>
      </c>
      <c r="Z69" s="204">
        <v>0</v>
      </c>
      <c r="AA69" s="205">
        <f>+'A1'!M69+'A2'!Z69+'A3'!Q69+'A3'!Y69+'A3'!Z69</f>
        <v>406</v>
      </c>
      <c r="AB69" s="229"/>
      <c r="AC69" s="64"/>
    </row>
    <row r="70" spans="2:29" s="65" customFormat="1" ht="16.5" customHeight="1">
      <c r="B70" s="196"/>
      <c r="C70" s="197" t="s">
        <v>230</v>
      </c>
      <c r="D70" s="206">
        <v>0</v>
      </c>
      <c r="E70" s="206">
        <v>0</v>
      </c>
      <c r="F70" s="206">
        <v>0</v>
      </c>
      <c r="G70" s="206">
        <v>0</v>
      </c>
      <c r="H70" s="206">
        <v>0</v>
      </c>
      <c r="I70" s="206">
        <v>0</v>
      </c>
      <c r="J70" s="206">
        <v>0</v>
      </c>
      <c r="K70" s="206">
        <v>0.14386444444444915</v>
      </c>
      <c r="L70" s="206">
        <v>0</v>
      </c>
      <c r="M70" s="206">
        <v>0.5286641929499061</v>
      </c>
      <c r="N70" s="206">
        <v>0</v>
      </c>
      <c r="O70" s="206">
        <v>0</v>
      </c>
      <c r="P70" s="206">
        <v>0</v>
      </c>
      <c r="Q70" s="204">
        <f t="shared" si="2"/>
        <v>0.6725286373943552</v>
      </c>
      <c r="R70" s="206">
        <v>0</v>
      </c>
      <c r="S70" s="206">
        <v>0</v>
      </c>
      <c r="T70" s="206">
        <v>0</v>
      </c>
      <c r="U70" s="206">
        <v>0</v>
      </c>
      <c r="V70" s="206">
        <v>0</v>
      </c>
      <c r="W70" s="206">
        <v>0</v>
      </c>
      <c r="X70" s="206">
        <v>0</v>
      </c>
      <c r="Y70" s="204">
        <f t="shared" si="3"/>
        <v>0</v>
      </c>
      <c r="Z70" s="206">
        <v>0</v>
      </c>
      <c r="AA70" s="205">
        <f>+'A1'!M70+'A2'!Z70+'A3'!Q70+'A3'!Y70+'A3'!Z70</f>
        <v>524.7757172836095</v>
      </c>
      <c r="AB70" s="230"/>
      <c r="AC70" s="64"/>
    </row>
    <row r="71" spans="2:29" s="34" customFormat="1" ht="24.75" customHeight="1">
      <c r="B71" s="296"/>
      <c r="C71" s="304" t="s">
        <v>62</v>
      </c>
      <c r="D71" s="198"/>
      <c r="E71" s="198"/>
      <c r="F71" s="198"/>
      <c r="G71" s="198"/>
      <c r="H71" s="198"/>
      <c r="I71" s="198"/>
      <c r="J71" s="198"/>
      <c r="K71" s="198"/>
      <c r="L71" s="198"/>
      <c r="M71" s="198"/>
      <c r="N71" s="198"/>
      <c r="O71" s="198"/>
      <c r="P71" s="198"/>
      <c r="Q71" s="233"/>
      <c r="R71" s="198"/>
      <c r="S71" s="198"/>
      <c r="T71" s="198"/>
      <c r="U71" s="198"/>
      <c r="V71" s="198"/>
      <c r="W71" s="198"/>
      <c r="X71" s="198"/>
      <c r="Y71" s="233"/>
      <c r="Z71" s="198"/>
      <c r="AA71" s="214"/>
      <c r="AB71" s="231"/>
      <c r="AC71" s="33"/>
    </row>
    <row r="72" spans="2:29" s="34" customFormat="1" ht="16.5" customHeight="1">
      <c r="B72" s="297"/>
      <c r="C72" s="147" t="s">
        <v>64</v>
      </c>
      <c r="D72" s="198">
        <v>0</v>
      </c>
      <c r="E72" s="198">
        <v>118.224266</v>
      </c>
      <c r="F72" s="198">
        <v>328.047568726489</v>
      </c>
      <c r="G72" s="198">
        <v>0</v>
      </c>
      <c r="H72" s="198">
        <v>5</v>
      </c>
      <c r="I72" s="198">
        <v>342.59435723249345</v>
      </c>
      <c r="J72" s="198">
        <v>19</v>
      </c>
      <c r="K72" s="198">
        <v>22.753019000000005</v>
      </c>
      <c r="L72" s="198">
        <v>0</v>
      </c>
      <c r="M72" s="198">
        <v>325.443658</v>
      </c>
      <c r="N72" s="198">
        <v>56.42</v>
      </c>
      <c r="O72" s="198">
        <v>3.96</v>
      </c>
      <c r="P72" s="198">
        <v>576.2990333195953</v>
      </c>
      <c r="Q72" s="233">
        <f t="shared" si="2"/>
        <v>1797.741902278578</v>
      </c>
      <c r="R72" s="198">
        <v>0</v>
      </c>
      <c r="S72" s="198">
        <v>0</v>
      </c>
      <c r="T72" s="198">
        <v>0</v>
      </c>
      <c r="U72" s="198">
        <v>0</v>
      </c>
      <c r="V72" s="198">
        <v>0</v>
      </c>
      <c r="W72" s="198">
        <v>0</v>
      </c>
      <c r="X72" s="198">
        <v>0</v>
      </c>
      <c r="Y72" s="233">
        <f t="shared" si="3"/>
        <v>0</v>
      </c>
      <c r="Z72" s="198">
        <v>2605</v>
      </c>
      <c r="AA72" s="214">
        <f>+'A1'!M72+'A2'!Z72+'A3'!Q72+'A3'!Y72+'A3'!Z72</f>
        <v>48026.108810302685</v>
      </c>
      <c r="AB72" s="231"/>
      <c r="AC72" s="33"/>
    </row>
    <row r="73" spans="2:29" s="34" customFormat="1" ht="16.5" customHeight="1">
      <c r="B73" s="297"/>
      <c r="C73" s="147" t="s">
        <v>65</v>
      </c>
      <c r="D73" s="198">
        <v>0</v>
      </c>
      <c r="E73" s="198">
        <v>0</v>
      </c>
      <c r="F73" s="198">
        <v>43.225443125873134</v>
      </c>
      <c r="G73" s="198">
        <v>0</v>
      </c>
      <c r="H73" s="198">
        <v>0</v>
      </c>
      <c r="I73" s="198">
        <v>56.025616451286695</v>
      </c>
      <c r="J73" s="198">
        <v>63.073674231210454</v>
      </c>
      <c r="K73" s="198">
        <v>20.47045144444445</v>
      </c>
      <c r="L73" s="198">
        <v>0</v>
      </c>
      <c r="M73" s="198">
        <v>218.95704519294995</v>
      </c>
      <c r="N73" s="198">
        <v>0.309</v>
      </c>
      <c r="O73" s="198">
        <v>0</v>
      </c>
      <c r="P73" s="198">
        <v>144.34958400000045</v>
      </c>
      <c r="Q73" s="233">
        <f t="shared" si="2"/>
        <v>546.4108144457651</v>
      </c>
      <c r="R73" s="198">
        <v>0</v>
      </c>
      <c r="S73" s="198">
        <v>0</v>
      </c>
      <c r="T73" s="198">
        <v>0</v>
      </c>
      <c r="U73" s="198">
        <v>0</v>
      </c>
      <c r="V73" s="198">
        <v>0</v>
      </c>
      <c r="W73" s="198">
        <v>0</v>
      </c>
      <c r="X73" s="198">
        <v>0</v>
      </c>
      <c r="Y73" s="233">
        <f t="shared" si="3"/>
        <v>0</v>
      </c>
      <c r="Z73" s="198">
        <v>396</v>
      </c>
      <c r="AA73" s="214">
        <f>+'A1'!M73+'A2'!Z73+'A3'!Q73+'A3'!Y73+'A3'!Z73</f>
        <v>17885.067851449352</v>
      </c>
      <c r="AB73" s="231"/>
      <c r="AC73" s="33"/>
    </row>
    <row r="74" spans="2:29" s="34" customFormat="1" ht="16.5" customHeight="1">
      <c r="B74" s="296"/>
      <c r="C74" s="147" t="s">
        <v>66</v>
      </c>
      <c r="D74" s="198">
        <v>0</v>
      </c>
      <c r="E74" s="198">
        <v>0</v>
      </c>
      <c r="F74" s="198">
        <v>0</v>
      </c>
      <c r="G74" s="198">
        <v>0</v>
      </c>
      <c r="H74" s="198">
        <v>0</v>
      </c>
      <c r="I74" s="198">
        <v>0</v>
      </c>
      <c r="J74" s="198">
        <v>0</v>
      </c>
      <c r="K74" s="198">
        <v>0</v>
      </c>
      <c r="L74" s="198">
        <v>0</v>
      </c>
      <c r="M74" s="198">
        <v>0</v>
      </c>
      <c r="N74" s="198">
        <v>0</v>
      </c>
      <c r="O74" s="198">
        <v>0</v>
      </c>
      <c r="P74" s="198">
        <v>17.677644000000043</v>
      </c>
      <c r="Q74" s="233">
        <f t="shared" si="2"/>
        <v>17.677644000000043</v>
      </c>
      <c r="R74" s="198">
        <v>0</v>
      </c>
      <c r="S74" s="198">
        <v>0</v>
      </c>
      <c r="T74" s="198">
        <v>0</v>
      </c>
      <c r="U74" s="198">
        <v>0</v>
      </c>
      <c r="V74" s="198">
        <v>0</v>
      </c>
      <c r="W74" s="198">
        <v>0</v>
      </c>
      <c r="X74" s="198">
        <v>0</v>
      </c>
      <c r="Y74" s="233">
        <f t="shared" si="3"/>
        <v>0</v>
      </c>
      <c r="Z74" s="198">
        <v>0.51</v>
      </c>
      <c r="AA74" s="214">
        <f>+'A1'!M74+'A2'!Z74+'A3'!Q74+'A3'!Y74+'A3'!Z74</f>
        <v>104.9700583000001</v>
      </c>
      <c r="AB74" s="231"/>
      <c r="AC74" s="33"/>
    </row>
    <row r="75" spans="2:29" s="38" customFormat="1" ht="30" customHeight="1">
      <c r="B75" s="302"/>
      <c r="C75" s="148" t="s">
        <v>193</v>
      </c>
      <c r="D75" s="209"/>
      <c r="E75" s="209"/>
      <c r="F75" s="209"/>
      <c r="G75" s="209"/>
      <c r="H75" s="209"/>
      <c r="I75" s="209"/>
      <c r="J75" s="209"/>
      <c r="K75" s="209"/>
      <c r="L75" s="209"/>
      <c r="M75" s="209"/>
      <c r="N75" s="209"/>
      <c r="O75" s="209"/>
      <c r="P75" s="209"/>
      <c r="Q75" s="211"/>
      <c r="R75" s="209"/>
      <c r="S75" s="209"/>
      <c r="T75" s="209"/>
      <c r="U75" s="209"/>
      <c r="V75" s="209"/>
      <c r="W75" s="209"/>
      <c r="X75" s="209"/>
      <c r="Y75" s="211"/>
      <c r="Z75" s="209"/>
      <c r="AA75" s="214"/>
      <c r="AB75" s="226"/>
      <c r="AC75" s="37"/>
    </row>
    <row r="76" spans="2:29" s="34" customFormat="1" ht="16.5" customHeight="1">
      <c r="B76" s="296"/>
      <c r="C76" s="145" t="s">
        <v>10</v>
      </c>
      <c r="D76" s="198">
        <f aca="true" t="shared" si="26" ref="D76:P76">D77+D78</f>
        <v>0</v>
      </c>
      <c r="E76" s="198">
        <f t="shared" si="26"/>
        <v>0</v>
      </c>
      <c r="F76" s="198">
        <f t="shared" si="26"/>
        <v>0</v>
      </c>
      <c r="G76" s="198">
        <f t="shared" si="26"/>
        <v>0</v>
      </c>
      <c r="H76" s="198">
        <f t="shared" si="26"/>
        <v>0</v>
      </c>
      <c r="I76" s="198">
        <f t="shared" si="26"/>
        <v>0</v>
      </c>
      <c r="J76" s="198">
        <f t="shared" si="26"/>
        <v>0</v>
      </c>
      <c r="K76" s="198">
        <f t="shared" si="26"/>
        <v>0</v>
      </c>
      <c r="L76" s="198">
        <f t="shared" si="26"/>
        <v>0</v>
      </c>
      <c r="M76" s="198">
        <f t="shared" si="26"/>
        <v>0</v>
      </c>
      <c r="N76" s="198">
        <f t="shared" si="26"/>
        <v>0</v>
      </c>
      <c r="O76" s="198">
        <f t="shared" si="26"/>
        <v>0</v>
      </c>
      <c r="P76" s="198">
        <f t="shared" si="26"/>
        <v>0</v>
      </c>
      <c r="Q76" s="233">
        <f t="shared" si="2"/>
        <v>0</v>
      </c>
      <c r="R76" s="198">
        <f aca="true" t="shared" si="27" ref="R76:X76">R77+R78</f>
        <v>0</v>
      </c>
      <c r="S76" s="198">
        <f t="shared" si="27"/>
        <v>0</v>
      </c>
      <c r="T76" s="198">
        <f t="shared" si="27"/>
        <v>0</v>
      </c>
      <c r="U76" s="198">
        <f t="shared" si="27"/>
        <v>0</v>
      </c>
      <c r="V76" s="198">
        <f t="shared" si="27"/>
        <v>0</v>
      </c>
      <c r="W76" s="198">
        <f t="shared" si="27"/>
        <v>0</v>
      </c>
      <c r="X76" s="198">
        <f t="shared" si="27"/>
        <v>0</v>
      </c>
      <c r="Y76" s="233">
        <f t="shared" si="3"/>
        <v>0</v>
      </c>
      <c r="Z76" s="198">
        <f>Z77+Z78</f>
        <v>0</v>
      </c>
      <c r="AA76" s="201">
        <f>+'A1'!M76+'A2'!Z76+'A3'!Q76+'A3'!Y76+'A3'!Z76</f>
        <v>262.0753164556962</v>
      </c>
      <c r="AB76" s="227"/>
      <c r="AC76" s="33"/>
    </row>
    <row r="77" spans="2:29" s="34" customFormat="1" ht="16.5" customHeight="1">
      <c r="B77" s="297"/>
      <c r="C77" s="147" t="s">
        <v>58</v>
      </c>
      <c r="D77" s="198">
        <v>0</v>
      </c>
      <c r="E77" s="198">
        <v>0</v>
      </c>
      <c r="F77" s="198">
        <v>0</v>
      </c>
      <c r="G77" s="198">
        <v>0</v>
      </c>
      <c r="H77" s="198">
        <v>0</v>
      </c>
      <c r="I77" s="198">
        <v>0</v>
      </c>
      <c r="J77" s="198">
        <v>0</v>
      </c>
      <c r="K77" s="198">
        <v>0</v>
      </c>
      <c r="L77" s="198">
        <v>0</v>
      </c>
      <c r="M77" s="198">
        <v>0</v>
      </c>
      <c r="N77" s="198">
        <v>0</v>
      </c>
      <c r="O77" s="198">
        <v>0</v>
      </c>
      <c r="P77" s="198">
        <v>0</v>
      </c>
      <c r="Q77" s="233">
        <f t="shared" si="2"/>
        <v>0</v>
      </c>
      <c r="R77" s="198">
        <v>0</v>
      </c>
      <c r="S77" s="198">
        <v>0</v>
      </c>
      <c r="T77" s="198">
        <v>0</v>
      </c>
      <c r="U77" s="198">
        <v>0</v>
      </c>
      <c r="V77" s="198">
        <v>0</v>
      </c>
      <c r="W77" s="198">
        <v>0</v>
      </c>
      <c r="X77" s="198">
        <v>0</v>
      </c>
      <c r="Y77" s="233">
        <f t="shared" si="3"/>
        <v>0</v>
      </c>
      <c r="Z77" s="198">
        <v>0</v>
      </c>
      <c r="AA77" s="201">
        <f>+'A1'!M77+'A2'!Z77+'A3'!Q77+'A3'!Y77+'A3'!Z77</f>
        <v>0</v>
      </c>
      <c r="AB77" s="227"/>
      <c r="AC77" s="33"/>
    </row>
    <row r="78" spans="2:29" s="34" customFormat="1" ht="16.5" customHeight="1">
      <c r="B78" s="297"/>
      <c r="C78" s="147" t="s">
        <v>59</v>
      </c>
      <c r="D78" s="198">
        <v>0</v>
      </c>
      <c r="E78" s="198">
        <v>0</v>
      </c>
      <c r="F78" s="198">
        <v>0</v>
      </c>
      <c r="G78" s="198">
        <v>0</v>
      </c>
      <c r="H78" s="198">
        <v>0</v>
      </c>
      <c r="I78" s="198">
        <v>0</v>
      </c>
      <c r="J78" s="198">
        <v>0</v>
      </c>
      <c r="K78" s="198">
        <v>0</v>
      </c>
      <c r="L78" s="198">
        <v>0</v>
      </c>
      <c r="M78" s="198">
        <v>0</v>
      </c>
      <c r="N78" s="198">
        <v>0</v>
      </c>
      <c r="O78" s="198">
        <v>0</v>
      </c>
      <c r="P78" s="198">
        <v>0</v>
      </c>
      <c r="Q78" s="233">
        <f aca="true" t="shared" si="28" ref="Q78:Q133">+SUM(D78:P78)</f>
        <v>0</v>
      </c>
      <c r="R78" s="198">
        <v>0</v>
      </c>
      <c r="S78" s="198">
        <v>0</v>
      </c>
      <c r="T78" s="198">
        <v>0</v>
      </c>
      <c r="U78" s="198">
        <v>0</v>
      </c>
      <c r="V78" s="198">
        <v>0</v>
      </c>
      <c r="W78" s="198">
        <v>0</v>
      </c>
      <c r="X78" s="198">
        <v>0</v>
      </c>
      <c r="Y78" s="233">
        <f aca="true" t="shared" si="29" ref="Y78:Y138">+SUM(R78:X78)</f>
        <v>0</v>
      </c>
      <c r="Z78" s="198">
        <v>0</v>
      </c>
      <c r="AA78" s="201">
        <f>+'A1'!M78+'A2'!Z78+'A3'!Q78+'A3'!Y78+'A3'!Z78</f>
        <v>262.0753164556962</v>
      </c>
      <c r="AB78" s="227"/>
      <c r="AC78" s="33"/>
    </row>
    <row r="79" spans="2:29" s="34" customFormat="1" ht="30" customHeight="1">
      <c r="B79" s="296"/>
      <c r="C79" s="145" t="s">
        <v>11</v>
      </c>
      <c r="D79" s="198">
        <f aca="true" t="shared" si="30" ref="D79:P79">D80+D81</f>
        <v>0</v>
      </c>
      <c r="E79" s="198">
        <f t="shared" si="30"/>
        <v>0</v>
      </c>
      <c r="F79" s="198">
        <f t="shared" si="30"/>
        <v>0</v>
      </c>
      <c r="G79" s="198">
        <f t="shared" si="30"/>
        <v>0</v>
      </c>
      <c r="H79" s="198">
        <f t="shared" si="30"/>
        <v>0</v>
      </c>
      <c r="I79" s="198">
        <f t="shared" si="30"/>
        <v>0</v>
      </c>
      <c r="J79" s="198">
        <f t="shared" si="30"/>
        <v>0</v>
      </c>
      <c r="K79" s="198">
        <f t="shared" si="30"/>
        <v>0</v>
      </c>
      <c r="L79" s="198">
        <f t="shared" si="30"/>
        <v>0</v>
      </c>
      <c r="M79" s="198">
        <f t="shared" si="30"/>
        <v>0</v>
      </c>
      <c r="N79" s="198">
        <f t="shared" si="30"/>
        <v>0</v>
      </c>
      <c r="O79" s="198">
        <f t="shared" si="30"/>
        <v>0</v>
      </c>
      <c r="P79" s="198">
        <f t="shared" si="30"/>
        <v>0</v>
      </c>
      <c r="Q79" s="233">
        <f t="shared" si="28"/>
        <v>0</v>
      </c>
      <c r="R79" s="198">
        <f aca="true" t="shared" si="31" ref="R79:X79">R80+R81</f>
        <v>0</v>
      </c>
      <c r="S79" s="198">
        <f t="shared" si="31"/>
        <v>0</v>
      </c>
      <c r="T79" s="198">
        <f t="shared" si="31"/>
        <v>0</v>
      </c>
      <c r="U79" s="198">
        <f t="shared" si="31"/>
        <v>0</v>
      </c>
      <c r="V79" s="198">
        <f t="shared" si="31"/>
        <v>0</v>
      </c>
      <c r="W79" s="198">
        <f t="shared" si="31"/>
        <v>0</v>
      </c>
      <c r="X79" s="198">
        <f t="shared" si="31"/>
        <v>0</v>
      </c>
      <c r="Y79" s="233">
        <f t="shared" si="29"/>
        <v>0</v>
      </c>
      <c r="Z79" s="198">
        <f>Z80+Z81</f>
        <v>0</v>
      </c>
      <c r="AA79" s="214">
        <f>+'A1'!M79+'A2'!Z79+'A3'!Q79+'A3'!Y79+'A3'!Z79</f>
        <v>31</v>
      </c>
      <c r="AB79" s="227"/>
      <c r="AC79" s="33"/>
    </row>
    <row r="80" spans="2:29" s="34" customFormat="1" ht="16.5" customHeight="1">
      <c r="B80" s="296"/>
      <c r="C80" s="147" t="s">
        <v>58</v>
      </c>
      <c r="D80" s="198">
        <v>0</v>
      </c>
      <c r="E80" s="198">
        <v>0</v>
      </c>
      <c r="F80" s="198">
        <v>0</v>
      </c>
      <c r="G80" s="198">
        <v>0</v>
      </c>
      <c r="H80" s="198">
        <v>0</v>
      </c>
      <c r="I80" s="198">
        <v>0</v>
      </c>
      <c r="J80" s="198">
        <v>0</v>
      </c>
      <c r="K80" s="198">
        <v>0</v>
      </c>
      <c r="L80" s="198">
        <v>0</v>
      </c>
      <c r="M80" s="198">
        <v>0</v>
      </c>
      <c r="N80" s="198">
        <v>0</v>
      </c>
      <c r="O80" s="198">
        <v>0</v>
      </c>
      <c r="P80" s="198">
        <v>0</v>
      </c>
      <c r="Q80" s="233">
        <f t="shared" si="28"/>
        <v>0</v>
      </c>
      <c r="R80" s="198">
        <v>0</v>
      </c>
      <c r="S80" s="198">
        <v>0</v>
      </c>
      <c r="T80" s="198">
        <v>0</v>
      </c>
      <c r="U80" s="198">
        <v>0</v>
      </c>
      <c r="V80" s="198">
        <v>0</v>
      </c>
      <c r="W80" s="198">
        <v>0</v>
      </c>
      <c r="X80" s="198">
        <v>0</v>
      </c>
      <c r="Y80" s="233">
        <f t="shared" si="29"/>
        <v>0</v>
      </c>
      <c r="Z80" s="198">
        <v>0</v>
      </c>
      <c r="AA80" s="201">
        <f>+'A1'!M80+'A2'!Z80+'A3'!Q80+'A3'!Y80+'A3'!Z80</f>
        <v>0</v>
      </c>
      <c r="AB80" s="227"/>
      <c r="AC80" s="33"/>
    </row>
    <row r="81" spans="2:29" s="34" customFormat="1" ht="16.5" customHeight="1">
      <c r="B81" s="296"/>
      <c r="C81" s="147" t="s">
        <v>59</v>
      </c>
      <c r="D81" s="198">
        <v>0</v>
      </c>
      <c r="E81" s="198">
        <v>0</v>
      </c>
      <c r="F81" s="198">
        <v>0</v>
      </c>
      <c r="G81" s="198">
        <v>0</v>
      </c>
      <c r="H81" s="198">
        <v>0</v>
      </c>
      <c r="I81" s="198">
        <v>0</v>
      </c>
      <c r="J81" s="198">
        <v>0</v>
      </c>
      <c r="K81" s="198">
        <v>0</v>
      </c>
      <c r="L81" s="198">
        <v>0</v>
      </c>
      <c r="M81" s="198">
        <v>0</v>
      </c>
      <c r="N81" s="198">
        <v>0</v>
      </c>
      <c r="O81" s="198">
        <v>0</v>
      </c>
      <c r="P81" s="198">
        <v>0</v>
      </c>
      <c r="Q81" s="233">
        <f t="shared" si="28"/>
        <v>0</v>
      </c>
      <c r="R81" s="198">
        <v>0</v>
      </c>
      <c r="S81" s="198">
        <v>0</v>
      </c>
      <c r="T81" s="198">
        <v>0</v>
      </c>
      <c r="U81" s="198">
        <v>0</v>
      </c>
      <c r="V81" s="198">
        <v>0</v>
      </c>
      <c r="W81" s="198">
        <v>0</v>
      </c>
      <c r="X81" s="198">
        <v>0</v>
      </c>
      <c r="Y81" s="233">
        <f t="shared" si="29"/>
        <v>0</v>
      </c>
      <c r="Z81" s="198">
        <v>0</v>
      </c>
      <c r="AA81" s="201">
        <f>+'A1'!M81+'A2'!Z81+'A3'!Q81+'A3'!Y81+'A3'!Z81</f>
        <v>31</v>
      </c>
      <c r="AB81" s="227"/>
      <c r="AC81" s="33"/>
    </row>
    <row r="82" spans="2:29" s="38" customFormat="1" ht="30" customHeight="1">
      <c r="B82" s="298"/>
      <c r="C82" s="299" t="s">
        <v>180</v>
      </c>
      <c r="D82" s="202">
        <v>0</v>
      </c>
      <c r="E82" s="202">
        <v>0</v>
      </c>
      <c r="F82" s="202">
        <v>0</v>
      </c>
      <c r="G82" s="202">
        <v>0</v>
      </c>
      <c r="H82" s="202">
        <v>0</v>
      </c>
      <c r="I82" s="202">
        <v>0</v>
      </c>
      <c r="J82" s="202">
        <v>0</v>
      </c>
      <c r="K82" s="202">
        <v>0</v>
      </c>
      <c r="L82" s="202">
        <v>0</v>
      </c>
      <c r="M82" s="202">
        <v>0</v>
      </c>
      <c r="N82" s="202">
        <v>0</v>
      </c>
      <c r="O82" s="202">
        <v>0</v>
      </c>
      <c r="P82" s="202">
        <v>0</v>
      </c>
      <c r="Q82" s="203">
        <f t="shared" si="28"/>
        <v>0</v>
      </c>
      <c r="R82" s="202">
        <v>0</v>
      </c>
      <c r="S82" s="202">
        <v>0</v>
      </c>
      <c r="T82" s="202">
        <v>0</v>
      </c>
      <c r="U82" s="202">
        <v>0</v>
      </c>
      <c r="V82" s="202">
        <v>0</v>
      </c>
      <c r="W82" s="202">
        <v>0</v>
      </c>
      <c r="X82" s="202">
        <v>0</v>
      </c>
      <c r="Y82" s="203">
        <f t="shared" si="29"/>
        <v>0</v>
      </c>
      <c r="Z82" s="202">
        <v>0</v>
      </c>
      <c r="AA82" s="201">
        <f>+'A1'!M82+'A2'!Z82+'A3'!Q82+'A3'!Y82+'A3'!Z82</f>
        <v>0</v>
      </c>
      <c r="AB82" s="228"/>
      <c r="AC82" s="37"/>
    </row>
    <row r="83" spans="2:29" s="34" customFormat="1" ht="16.5" customHeight="1">
      <c r="B83" s="297"/>
      <c r="C83" s="147" t="s">
        <v>70</v>
      </c>
      <c r="D83" s="198">
        <v>0</v>
      </c>
      <c r="E83" s="198">
        <v>0</v>
      </c>
      <c r="F83" s="198">
        <v>0</v>
      </c>
      <c r="G83" s="198">
        <v>0</v>
      </c>
      <c r="H83" s="198">
        <v>0</v>
      </c>
      <c r="I83" s="198">
        <v>0</v>
      </c>
      <c r="J83" s="198">
        <v>0</v>
      </c>
      <c r="K83" s="198">
        <v>0</v>
      </c>
      <c r="L83" s="198">
        <v>0</v>
      </c>
      <c r="M83" s="198">
        <v>0</v>
      </c>
      <c r="N83" s="198">
        <v>0</v>
      </c>
      <c r="O83" s="198">
        <v>0</v>
      </c>
      <c r="P83" s="198">
        <v>0</v>
      </c>
      <c r="Q83" s="233">
        <f t="shared" si="28"/>
        <v>0</v>
      </c>
      <c r="R83" s="198">
        <v>0</v>
      </c>
      <c r="S83" s="198">
        <v>0</v>
      </c>
      <c r="T83" s="198">
        <v>0</v>
      </c>
      <c r="U83" s="198">
        <v>0</v>
      </c>
      <c r="V83" s="198">
        <v>0</v>
      </c>
      <c r="W83" s="198">
        <v>0</v>
      </c>
      <c r="X83" s="198">
        <v>0</v>
      </c>
      <c r="Y83" s="233">
        <f t="shared" si="29"/>
        <v>0</v>
      </c>
      <c r="Z83" s="198">
        <v>0</v>
      </c>
      <c r="AA83" s="201">
        <f>+'A1'!M83+'A2'!Z83+'A3'!Q83+'A3'!Y83+'A3'!Z83</f>
        <v>0</v>
      </c>
      <c r="AB83" s="227"/>
      <c r="AC83" s="33"/>
    </row>
    <row r="84" spans="2:29" s="34" customFormat="1" ht="16.5" customHeight="1">
      <c r="B84" s="297"/>
      <c r="C84" s="147" t="s">
        <v>270</v>
      </c>
      <c r="D84" s="198">
        <v>0</v>
      </c>
      <c r="E84" s="198">
        <v>0</v>
      </c>
      <c r="F84" s="198">
        <v>0</v>
      </c>
      <c r="G84" s="198">
        <v>0</v>
      </c>
      <c r="H84" s="198">
        <v>0</v>
      </c>
      <c r="I84" s="198">
        <v>0</v>
      </c>
      <c r="J84" s="198">
        <v>0</v>
      </c>
      <c r="K84" s="198">
        <v>0</v>
      </c>
      <c r="L84" s="198">
        <v>0</v>
      </c>
      <c r="M84" s="198">
        <v>0</v>
      </c>
      <c r="N84" s="198">
        <v>0</v>
      </c>
      <c r="O84" s="198">
        <v>0</v>
      </c>
      <c r="P84" s="198">
        <v>0</v>
      </c>
      <c r="Q84" s="233">
        <f t="shared" si="28"/>
        <v>0</v>
      </c>
      <c r="R84" s="198">
        <v>0</v>
      </c>
      <c r="S84" s="198">
        <v>0</v>
      </c>
      <c r="T84" s="198">
        <v>0</v>
      </c>
      <c r="U84" s="198">
        <v>0</v>
      </c>
      <c r="V84" s="198">
        <v>0</v>
      </c>
      <c r="W84" s="198">
        <v>0</v>
      </c>
      <c r="X84" s="198">
        <v>0</v>
      </c>
      <c r="Y84" s="233">
        <f t="shared" si="29"/>
        <v>0</v>
      </c>
      <c r="Z84" s="198">
        <v>0</v>
      </c>
      <c r="AA84" s="201">
        <f>+'A1'!M84+'A2'!Z84+'A3'!Q84+'A3'!Y84+'A3'!Z84</f>
        <v>0</v>
      </c>
      <c r="AB84" s="227"/>
      <c r="AC84" s="33"/>
    </row>
    <row r="85" spans="2:29" s="34" customFormat="1" ht="16.5" customHeight="1">
      <c r="B85" s="297"/>
      <c r="C85" s="147" t="s">
        <v>181</v>
      </c>
      <c r="D85" s="198">
        <v>0</v>
      </c>
      <c r="E85" s="198">
        <v>0</v>
      </c>
      <c r="F85" s="198">
        <v>0</v>
      </c>
      <c r="G85" s="198">
        <v>0</v>
      </c>
      <c r="H85" s="198">
        <v>0</v>
      </c>
      <c r="I85" s="198">
        <v>0</v>
      </c>
      <c r="J85" s="198">
        <v>0</v>
      </c>
      <c r="K85" s="198">
        <v>0</v>
      </c>
      <c r="L85" s="198">
        <v>0</v>
      </c>
      <c r="M85" s="198">
        <v>0</v>
      </c>
      <c r="N85" s="198">
        <v>0</v>
      </c>
      <c r="O85" s="198">
        <v>0</v>
      </c>
      <c r="P85" s="198">
        <v>0</v>
      </c>
      <c r="Q85" s="233">
        <f t="shared" si="28"/>
        <v>0</v>
      </c>
      <c r="R85" s="198">
        <v>0</v>
      </c>
      <c r="S85" s="198">
        <v>0</v>
      </c>
      <c r="T85" s="198">
        <v>0</v>
      </c>
      <c r="U85" s="198">
        <v>0</v>
      </c>
      <c r="V85" s="198">
        <v>0</v>
      </c>
      <c r="W85" s="198">
        <v>0</v>
      </c>
      <c r="X85" s="198">
        <v>0</v>
      </c>
      <c r="Y85" s="233">
        <f t="shared" si="29"/>
        <v>0</v>
      </c>
      <c r="Z85" s="198">
        <v>0</v>
      </c>
      <c r="AA85" s="201">
        <f>+'A1'!M85+'A2'!Z85+'A3'!Q85+'A3'!Y85+'A3'!Z85</f>
        <v>31</v>
      </c>
      <c r="AB85" s="227"/>
      <c r="AC85" s="33"/>
    </row>
    <row r="86" spans="2:29" s="34" customFormat="1" ht="16.5" customHeight="1">
      <c r="B86" s="297"/>
      <c r="C86" s="303" t="s">
        <v>51</v>
      </c>
      <c r="D86" s="198">
        <v>0</v>
      </c>
      <c r="E86" s="198">
        <v>0</v>
      </c>
      <c r="F86" s="198">
        <v>0</v>
      </c>
      <c r="G86" s="198">
        <v>0</v>
      </c>
      <c r="H86" s="198">
        <v>0</v>
      </c>
      <c r="I86" s="198">
        <v>0</v>
      </c>
      <c r="J86" s="198">
        <v>0</v>
      </c>
      <c r="K86" s="198">
        <v>0</v>
      </c>
      <c r="L86" s="198">
        <v>0</v>
      </c>
      <c r="M86" s="198">
        <v>0</v>
      </c>
      <c r="N86" s="198">
        <v>0</v>
      </c>
      <c r="O86" s="198">
        <v>0</v>
      </c>
      <c r="P86" s="198">
        <v>0</v>
      </c>
      <c r="Q86" s="233">
        <f t="shared" si="28"/>
        <v>0</v>
      </c>
      <c r="R86" s="198">
        <v>0</v>
      </c>
      <c r="S86" s="198">
        <v>0</v>
      </c>
      <c r="T86" s="198">
        <v>0</v>
      </c>
      <c r="U86" s="198">
        <v>0</v>
      </c>
      <c r="V86" s="198">
        <v>0</v>
      </c>
      <c r="W86" s="198">
        <v>0</v>
      </c>
      <c r="X86" s="198">
        <v>0</v>
      </c>
      <c r="Y86" s="233">
        <f t="shared" si="29"/>
        <v>0</v>
      </c>
      <c r="Z86" s="198">
        <v>0</v>
      </c>
      <c r="AA86" s="201">
        <f>+'A1'!M86+'A2'!Z86+'A3'!Q86+'A3'!Y86+'A3'!Z86</f>
        <v>0</v>
      </c>
      <c r="AB86" s="227"/>
      <c r="AC86" s="33"/>
    </row>
    <row r="87" spans="2:29" s="34" customFormat="1" ht="16.5" customHeight="1">
      <c r="B87" s="297"/>
      <c r="C87" s="300" t="s">
        <v>217</v>
      </c>
      <c r="D87" s="198">
        <v>0</v>
      </c>
      <c r="E87" s="198">
        <v>0</v>
      </c>
      <c r="F87" s="198">
        <v>0</v>
      </c>
      <c r="G87" s="198">
        <v>0</v>
      </c>
      <c r="H87" s="198">
        <v>0</v>
      </c>
      <c r="I87" s="198">
        <v>0</v>
      </c>
      <c r="J87" s="198">
        <v>0</v>
      </c>
      <c r="K87" s="198">
        <v>0</v>
      </c>
      <c r="L87" s="198">
        <v>0</v>
      </c>
      <c r="M87" s="198">
        <v>0</v>
      </c>
      <c r="N87" s="198">
        <v>0</v>
      </c>
      <c r="O87" s="198">
        <v>0</v>
      </c>
      <c r="P87" s="198">
        <v>0</v>
      </c>
      <c r="Q87" s="233">
        <f t="shared" si="28"/>
        <v>0</v>
      </c>
      <c r="R87" s="198">
        <v>0</v>
      </c>
      <c r="S87" s="198">
        <v>0</v>
      </c>
      <c r="T87" s="198">
        <v>0</v>
      </c>
      <c r="U87" s="198">
        <v>0</v>
      </c>
      <c r="V87" s="198">
        <v>0</v>
      </c>
      <c r="W87" s="198">
        <v>0</v>
      </c>
      <c r="X87" s="198">
        <v>0</v>
      </c>
      <c r="Y87" s="233">
        <f t="shared" si="29"/>
        <v>0</v>
      </c>
      <c r="Z87" s="198">
        <v>0</v>
      </c>
      <c r="AA87" s="201">
        <f>+'A1'!M87+'A2'!Z87+'A3'!Q87+'A3'!Y87+'A3'!Z87</f>
        <v>0</v>
      </c>
      <c r="AB87" s="227"/>
      <c r="AC87" s="33"/>
    </row>
    <row r="88" spans="2:29" s="38" customFormat="1" ht="24.75" customHeight="1">
      <c r="B88" s="298"/>
      <c r="C88" s="146" t="s">
        <v>12</v>
      </c>
      <c r="D88" s="202">
        <f aca="true" t="shared" si="32" ref="D88:P88">D89+D90</f>
        <v>0</v>
      </c>
      <c r="E88" s="202">
        <f t="shared" si="32"/>
        <v>0</v>
      </c>
      <c r="F88" s="202">
        <f t="shared" si="32"/>
        <v>0</v>
      </c>
      <c r="G88" s="202">
        <f t="shared" si="32"/>
        <v>0</v>
      </c>
      <c r="H88" s="202">
        <f t="shared" si="32"/>
        <v>0</v>
      </c>
      <c r="I88" s="202">
        <f t="shared" si="32"/>
        <v>0</v>
      </c>
      <c r="J88" s="202">
        <f t="shared" si="32"/>
        <v>0</v>
      </c>
      <c r="K88" s="202">
        <f t="shared" si="32"/>
        <v>0</v>
      </c>
      <c r="L88" s="202">
        <f t="shared" si="32"/>
        <v>0</v>
      </c>
      <c r="M88" s="202">
        <f t="shared" si="32"/>
        <v>0</v>
      </c>
      <c r="N88" s="202">
        <f t="shared" si="32"/>
        <v>0</v>
      </c>
      <c r="O88" s="202">
        <f t="shared" si="32"/>
        <v>0</v>
      </c>
      <c r="P88" s="202">
        <f t="shared" si="32"/>
        <v>0</v>
      </c>
      <c r="Q88" s="203">
        <f t="shared" si="28"/>
        <v>0</v>
      </c>
      <c r="R88" s="202">
        <f aca="true" t="shared" si="33" ref="R88:X88">R89+R90</f>
        <v>0</v>
      </c>
      <c r="S88" s="202">
        <f t="shared" si="33"/>
        <v>0</v>
      </c>
      <c r="T88" s="202">
        <f t="shared" si="33"/>
        <v>0</v>
      </c>
      <c r="U88" s="202">
        <f t="shared" si="33"/>
        <v>0</v>
      </c>
      <c r="V88" s="202">
        <f t="shared" si="33"/>
        <v>0</v>
      </c>
      <c r="W88" s="202">
        <f t="shared" si="33"/>
        <v>0</v>
      </c>
      <c r="X88" s="202">
        <f t="shared" si="33"/>
        <v>0</v>
      </c>
      <c r="Y88" s="203">
        <f t="shared" si="29"/>
        <v>0</v>
      </c>
      <c r="Z88" s="202">
        <f>Z89+Z90</f>
        <v>0</v>
      </c>
      <c r="AA88" s="201">
        <f>+'A1'!M88+'A2'!Z88+'A3'!Q88+'A3'!Y88+'A3'!Z88</f>
        <v>310.306736</v>
      </c>
      <c r="AB88" s="228"/>
      <c r="AC88" s="37"/>
    </row>
    <row r="89" spans="2:29" s="65" customFormat="1" ht="16.5" customHeight="1">
      <c r="B89" s="194"/>
      <c r="C89" s="147" t="s">
        <v>58</v>
      </c>
      <c r="D89" s="204">
        <v>0</v>
      </c>
      <c r="E89" s="204">
        <v>0</v>
      </c>
      <c r="F89" s="204">
        <v>0</v>
      </c>
      <c r="G89" s="204">
        <v>0</v>
      </c>
      <c r="H89" s="204">
        <v>0</v>
      </c>
      <c r="I89" s="204">
        <v>0</v>
      </c>
      <c r="J89" s="204">
        <v>0</v>
      </c>
      <c r="K89" s="204">
        <v>0</v>
      </c>
      <c r="L89" s="204">
        <v>0</v>
      </c>
      <c r="M89" s="204">
        <v>0</v>
      </c>
      <c r="N89" s="204">
        <v>0</v>
      </c>
      <c r="O89" s="204">
        <v>0</v>
      </c>
      <c r="P89" s="204">
        <v>0</v>
      </c>
      <c r="Q89" s="204">
        <f t="shared" si="28"/>
        <v>0</v>
      </c>
      <c r="R89" s="204">
        <v>0</v>
      </c>
      <c r="S89" s="204">
        <v>0</v>
      </c>
      <c r="T89" s="204">
        <v>0</v>
      </c>
      <c r="U89" s="204">
        <v>0</v>
      </c>
      <c r="V89" s="204">
        <v>0</v>
      </c>
      <c r="W89" s="204">
        <v>0</v>
      </c>
      <c r="X89" s="204">
        <v>0</v>
      </c>
      <c r="Y89" s="204">
        <f t="shared" si="29"/>
        <v>0</v>
      </c>
      <c r="Z89" s="204">
        <v>0</v>
      </c>
      <c r="AA89" s="201">
        <f>+'A1'!M89+'A2'!Z89+'A3'!Q89+'A3'!Y89+'A3'!Z89</f>
        <v>310.306736</v>
      </c>
      <c r="AB89" s="230"/>
      <c r="AC89" s="64"/>
    </row>
    <row r="90" spans="2:29" s="34" customFormat="1" ht="16.5" customHeight="1">
      <c r="B90" s="297"/>
      <c r="C90" s="147" t="s">
        <v>59</v>
      </c>
      <c r="D90" s="198">
        <v>0</v>
      </c>
      <c r="E90" s="198">
        <v>0</v>
      </c>
      <c r="F90" s="198">
        <v>0</v>
      </c>
      <c r="G90" s="198">
        <v>0</v>
      </c>
      <c r="H90" s="198">
        <v>0</v>
      </c>
      <c r="I90" s="198">
        <v>0</v>
      </c>
      <c r="J90" s="198">
        <v>0</v>
      </c>
      <c r="K90" s="198">
        <v>0</v>
      </c>
      <c r="L90" s="198">
        <v>0</v>
      </c>
      <c r="M90" s="198">
        <v>0</v>
      </c>
      <c r="N90" s="198">
        <v>0</v>
      </c>
      <c r="O90" s="198">
        <v>0</v>
      </c>
      <c r="P90" s="198">
        <v>0</v>
      </c>
      <c r="Q90" s="233">
        <f t="shared" si="28"/>
        <v>0</v>
      </c>
      <c r="R90" s="198">
        <v>0</v>
      </c>
      <c r="S90" s="198">
        <v>0</v>
      </c>
      <c r="T90" s="198">
        <v>0</v>
      </c>
      <c r="U90" s="198">
        <v>0</v>
      </c>
      <c r="V90" s="198">
        <v>0</v>
      </c>
      <c r="W90" s="198">
        <v>0</v>
      </c>
      <c r="X90" s="198">
        <v>0</v>
      </c>
      <c r="Y90" s="233">
        <f t="shared" si="29"/>
        <v>0</v>
      </c>
      <c r="Z90" s="198">
        <v>0</v>
      </c>
      <c r="AA90" s="201">
        <f>+'A1'!M90+'A2'!Z90+'A3'!Q90+'A3'!Y90+'A3'!Z90</f>
        <v>0</v>
      </c>
      <c r="AB90" s="227"/>
      <c r="AC90" s="33"/>
    </row>
    <row r="91" spans="2:29" s="38" customFormat="1" ht="30" customHeight="1">
      <c r="B91" s="301"/>
      <c r="C91" s="146" t="s">
        <v>45</v>
      </c>
      <c r="D91" s="203">
        <f aca="true" t="shared" si="34" ref="D91:J91">+SUM(D88,D79,D76)</f>
        <v>0</v>
      </c>
      <c r="E91" s="203">
        <f t="shared" si="34"/>
        <v>0</v>
      </c>
      <c r="F91" s="203">
        <f t="shared" si="34"/>
        <v>0</v>
      </c>
      <c r="G91" s="203">
        <f t="shared" si="34"/>
        <v>0</v>
      </c>
      <c r="H91" s="203">
        <f t="shared" si="34"/>
        <v>0</v>
      </c>
      <c r="I91" s="203">
        <f t="shared" si="34"/>
        <v>0</v>
      </c>
      <c r="J91" s="203">
        <f t="shared" si="34"/>
        <v>0</v>
      </c>
      <c r="K91" s="203">
        <f aca="true" t="shared" si="35" ref="K91:X91">+SUM(K88,K79,K76)</f>
        <v>0</v>
      </c>
      <c r="L91" s="203">
        <f t="shared" si="35"/>
        <v>0</v>
      </c>
      <c r="M91" s="203">
        <f t="shared" si="35"/>
        <v>0</v>
      </c>
      <c r="N91" s="203">
        <f t="shared" si="35"/>
        <v>0</v>
      </c>
      <c r="O91" s="203">
        <f t="shared" si="35"/>
        <v>0</v>
      </c>
      <c r="P91" s="203">
        <f t="shared" si="35"/>
        <v>0</v>
      </c>
      <c r="Q91" s="203">
        <f t="shared" si="28"/>
        <v>0</v>
      </c>
      <c r="R91" s="203">
        <f t="shared" si="35"/>
        <v>0</v>
      </c>
      <c r="S91" s="203">
        <f t="shared" si="35"/>
        <v>0</v>
      </c>
      <c r="T91" s="203">
        <f t="shared" si="35"/>
        <v>0</v>
      </c>
      <c r="U91" s="203">
        <f t="shared" si="35"/>
        <v>0</v>
      </c>
      <c r="V91" s="203">
        <f>+SUM(V88,V79,V76)</f>
        <v>0</v>
      </c>
      <c r="W91" s="203">
        <f t="shared" si="35"/>
        <v>0</v>
      </c>
      <c r="X91" s="203">
        <f t="shared" si="35"/>
        <v>0</v>
      </c>
      <c r="Y91" s="203">
        <f t="shared" si="29"/>
        <v>0</v>
      </c>
      <c r="Z91" s="203">
        <f>+SUM(Z88,Z79,Z76)</f>
        <v>0</v>
      </c>
      <c r="AA91" s="201">
        <f>+'A1'!M91+'A2'!Z91+'A3'!Q91+'A3'!Y91+'A3'!Z91</f>
        <v>603.3820524556962</v>
      </c>
      <c r="AB91" s="226"/>
      <c r="AC91" s="37"/>
    </row>
    <row r="92" spans="2:29" s="65" customFormat="1" ht="16.5" customHeight="1">
      <c r="B92" s="194"/>
      <c r="C92" s="195" t="s">
        <v>229</v>
      </c>
      <c r="D92" s="204">
        <v>0</v>
      </c>
      <c r="E92" s="204">
        <v>0</v>
      </c>
      <c r="F92" s="204">
        <v>0</v>
      </c>
      <c r="G92" s="204">
        <v>0</v>
      </c>
      <c r="H92" s="204">
        <v>0</v>
      </c>
      <c r="I92" s="204">
        <v>0</v>
      </c>
      <c r="J92" s="204">
        <v>0</v>
      </c>
      <c r="K92" s="204">
        <v>0</v>
      </c>
      <c r="L92" s="204">
        <v>0</v>
      </c>
      <c r="M92" s="204">
        <v>0</v>
      </c>
      <c r="N92" s="204">
        <v>0</v>
      </c>
      <c r="O92" s="204">
        <v>0</v>
      </c>
      <c r="P92" s="204"/>
      <c r="Q92" s="204">
        <f t="shared" si="28"/>
        <v>0</v>
      </c>
      <c r="R92" s="204">
        <v>0</v>
      </c>
      <c r="S92" s="204">
        <v>0</v>
      </c>
      <c r="T92" s="204">
        <v>0</v>
      </c>
      <c r="U92" s="204">
        <v>0</v>
      </c>
      <c r="V92" s="204">
        <v>0</v>
      </c>
      <c r="W92" s="204">
        <v>0</v>
      </c>
      <c r="X92" s="204">
        <v>0</v>
      </c>
      <c r="Y92" s="204">
        <f t="shared" si="29"/>
        <v>0</v>
      </c>
      <c r="Z92" s="204">
        <v>0</v>
      </c>
      <c r="AA92" s="205">
        <f>+'A1'!M92+'A2'!Z92+'A3'!Q92+'A3'!Y92+'A3'!Z92</f>
        <v>187</v>
      </c>
      <c r="AB92" s="229"/>
      <c r="AC92" s="64"/>
    </row>
    <row r="93" spans="2:29" s="65" customFormat="1" ht="16.5" customHeight="1">
      <c r="B93" s="196"/>
      <c r="C93" s="197" t="s">
        <v>230</v>
      </c>
      <c r="D93" s="206">
        <v>0</v>
      </c>
      <c r="E93" s="206">
        <v>0</v>
      </c>
      <c r="F93" s="206">
        <v>0</v>
      </c>
      <c r="G93" s="206">
        <v>0</v>
      </c>
      <c r="H93" s="206">
        <v>0</v>
      </c>
      <c r="I93" s="206">
        <v>0</v>
      </c>
      <c r="J93" s="206">
        <v>0</v>
      </c>
      <c r="K93" s="206">
        <v>0</v>
      </c>
      <c r="L93" s="206">
        <v>0</v>
      </c>
      <c r="M93" s="206">
        <v>0</v>
      </c>
      <c r="N93" s="206">
        <v>0</v>
      </c>
      <c r="O93" s="206">
        <v>0</v>
      </c>
      <c r="P93" s="206">
        <v>0</v>
      </c>
      <c r="Q93" s="204">
        <f t="shared" si="28"/>
        <v>0</v>
      </c>
      <c r="R93" s="206">
        <v>0</v>
      </c>
      <c r="S93" s="206">
        <v>0</v>
      </c>
      <c r="T93" s="206">
        <v>0</v>
      </c>
      <c r="U93" s="206">
        <v>0</v>
      </c>
      <c r="V93" s="206">
        <v>0</v>
      </c>
      <c r="W93" s="206">
        <v>0</v>
      </c>
      <c r="X93" s="206">
        <v>0</v>
      </c>
      <c r="Y93" s="204">
        <f t="shared" si="29"/>
        <v>0</v>
      </c>
      <c r="Z93" s="206">
        <v>0</v>
      </c>
      <c r="AA93" s="205">
        <f>+'A1'!M93+'A2'!Z93+'A3'!Q93+'A3'!Y93+'A3'!Z93</f>
        <v>0</v>
      </c>
      <c r="AB93" s="230"/>
      <c r="AC93" s="64"/>
    </row>
    <row r="94" spans="2:29" s="38" customFormat="1" ht="24.75" customHeight="1">
      <c r="B94" s="302"/>
      <c r="C94" s="148" t="s">
        <v>194</v>
      </c>
      <c r="D94" s="209"/>
      <c r="E94" s="209"/>
      <c r="F94" s="209"/>
      <c r="G94" s="209"/>
      <c r="H94" s="209"/>
      <c r="I94" s="209"/>
      <c r="J94" s="209"/>
      <c r="K94" s="209"/>
      <c r="L94" s="209"/>
      <c r="M94" s="209"/>
      <c r="N94" s="209"/>
      <c r="O94" s="209"/>
      <c r="P94" s="209"/>
      <c r="Q94" s="211"/>
      <c r="R94" s="209"/>
      <c r="S94" s="209"/>
      <c r="T94" s="209"/>
      <c r="U94" s="209"/>
      <c r="V94" s="209"/>
      <c r="W94" s="209"/>
      <c r="X94" s="209"/>
      <c r="Y94" s="211"/>
      <c r="Z94" s="209"/>
      <c r="AA94" s="214"/>
      <c r="AB94" s="226"/>
      <c r="AC94" s="37"/>
    </row>
    <row r="95" spans="2:29" s="38" customFormat="1" ht="30" customHeight="1">
      <c r="B95" s="302"/>
      <c r="C95" s="148" t="s">
        <v>17</v>
      </c>
      <c r="D95" s="209"/>
      <c r="E95" s="209"/>
      <c r="F95" s="209"/>
      <c r="G95" s="209"/>
      <c r="H95" s="209"/>
      <c r="I95" s="209"/>
      <c r="J95" s="209"/>
      <c r="K95" s="209"/>
      <c r="L95" s="209"/>
      <c r="M95" s="209"/>
      <c r="N95" s="209"/>
      <c r="O95" s="209"/>
      <c r="P95" s="209"/>
      <c r="Q95" s="211"/>
      <c r="R95" s="209"/>
      <c r="S95" s="209"/>
      <c r="T95" s="209"/>
      <c r="U95" s="209"/>
      <c r="V95" s="209"/>
      <c r="W95" s="209"/>
      <c r="X95" s="209"/>
      <c r="Y95" s="211"/>
      <c r="Z95" s="209"/>
      <c r="AA95" s="214"/>
      <c r="AB95" s="226"/>
      <c r="AC95" s="37"/>
    </row>
    <row r="96" spans="2:29" s="34" customFormat="1" ht="16.5" customHeight="1">
      <c r="B96" s="296"/>
      <c r="C96" s="145" t="s">
        <v>10</v>
      </c>
      <c r="D96" s="198">
        <f aca="true" t="shared" si="36" ref="D96:P96">D97+D98</f>
        <v>0</v>
      </c>
      <c r="E96" s="198">
        <f t="shared" si="36"/>
        <v>0</v>
      </c>
      <c r="F96" s="198">
        <f t="shared" si="36"/>
        <v>0</v>
      </c>
      <c r="G96" s="198">
        <f t="shared" si="36"/>
        <v>0</v>
      </c>
      <c r="H96" s="198">
        <f t="shared" si="36"/>
        <v>0</v>
      </c>
      <c r="I96" s="198">
        <f t="shared" si="36"/>
        <v>2</v>
      </c>
      <c r="J96" s="198">
        <f t="shared" si="36"/>
        <v>0</v>
      </c>
      <c r="K96" s="198">
        <f t="shared" si="36"/>
        <v>1</v>
      </c>
      <c r="L96" s="198">
        <f t="shared" si="36"/>
        <v>2.44132563279857</v>
      </c>
      <c r="M96" s="198">
        <f t="shared" si="36"/>
        <v>2</v>
      </c>
      <c r="N96" s="198">
        <f t="shared" si="36"/>
        <v>0</v>
      </c>
      <c r="O96" s="198">
        <f t="shared" si="36"/>
        <v>0</v>
      </c>
      <c r="P96" s="198">
        <f t="shared" si="36"/>
        <v>0</v>
      </c>
      <c r="Q96" s="233">
        <f t="shared" si="28"/>
        <v>7.44132563279857</v>
      </c>
      <c r="R96" s="198">
        <f aca="true" t="shared" si="37" ref="R96:X96">R97+R98</f>
        <v>0</v>
      </c>
      <c r="S96" s="198">
        <f t="shared" si="37"/>
        <v>0</v>
      </c>
      <c r="T96" s="198">
        <f t="shared" si="37"/>
        <v>0</v>
      </c>
      <c r="U96" s="198">
        <f t="shared" si="37"/>
        <v>0</v>
      </c>
      <c r="V96" s="198">
        <f t="shared" si="37"/>
        <v>0</v>
      </c>
      <c r="W96" s="198">
        <f t="shared" si="37"/>
        <v>0</v>
      </c>
      <c r="X96" s="198">
        <f t="shared" si="37"/>
        <v>0</v>
      </c>
      <c r="Y96" s="233">
        <f t="shared" si="29"/>
        <v>0</v>
      </c>
      <c r="Z96" s="198">
        <f>Z97+Z98</f>
        <v>0.5</v>
      </c>
      <c r="AA96" s="201">
        <f>+'A1'!M96+'A2'!Z96+'A3'!Q96+'A3'!Y96+'A3'!Z96</f>
        <v>436.1314043970442</v>
      </c>
      <c r="AB96" s="227"/>
      <c r="AC96" s="33"/>
    </row>
    <row r="97" spans="2:29" s="34" customFormat="1" ht="16.5" customHeight="1">
      <c r="B97" s="297"/>
      <c r="C97" s="147" t="s">
        <v>58</v>
      </c>
      <c r="D97" s="198">
        <v>0</v>
      </c>
      <c r="E97" s="198">
        <v>0</v>
      </c>
      <c r="F97" s="198">
        <v>0</v>
      </c>
      <c r="G97" s="198">
        <v>0</v>
      </c>
      <c r="H97" s="198">
        <v>0</v>
      </c>
      <c r="I97" s="198">
        <v>0</v>
      </c>
      <c r="J97" s="198">
        <v>0</v>
      </c>
      <c r="K97" s="198">
        <v>0</v>
      </c>
      <c r="L97" s="198">
        <v>0</v>
      </c>
      <c r="M97" s="198">
        <v>0</v>
      </c>
      <c r="N97" s="198">
        <v>0</v>
      </c>
      <c r="O97" s="198">
        <v>0</v>
      </c>
      <c r="P97" s="198">
        <v>0</v>
      </c>
      <c r="Q97" s="233">
        <f t="shared" si="28"/>
        <v>0</v>
      </c>
      <c r="R97" s="198">
        <v>0</v>
      </c>
      <c r="S97" s="198">
        <v>0</v>
      </c>
      <c r="T97" s="198">
        <v>0</v>
      </c>
      <c r="U97" s="198">
        <v>0</v>
      </c>
      <c r="V97" s="198">
        <v>0</v>
      </c>
      <c r="W97" s="198">
        <v>0</v>
      </c>
      <c r="X97" s="198">
        <v>0</v>
      </c>
      <c r="Y97" s="233">
        <f t="shared" si="29"/>
        <v>0</v>
      </c>
      <c r="Z97" s="198">
        <v>0</v>
      </c>
      <c r="AA97" s="201">
        <f>+'A1'!M97+'A2'!Z97+'A3'!Q97+'A3'!Y97+'A3'!Z97</f>
        <v>0.728</v>
      </c>
      <c r="AB97" s="227"/>
      <c r="AC97" s="33"/>
    </row>
    <row r="98" spans="2:29" s="34" customFormat="1" ht="16.5" customHeight="1">
      <c r="B98" s="297"/>
      <c r="C98" s="147" t="s">
        <v>59</v>
      </c>
      <c r="D98" s="198">
        <v>0</v>
      </c>
      <c r="E98" s="198">
        <v>0</v>
      </c>
      <c r="F98" s="198">
        <v>0</v>
      </c>
      <c r="G98" s="198">
        <v>0</v>
      </c>
      <c r="H98" s="198">
        <v>0</v>
      </c>
      <c r="I98" s="198">
        <v>2</v>
      </c>
      <c r="J98" s="198">
        <v>0</v>
      </c>
      <c r="K98" s="198">
        <v>1</v>
      </c>
      <c r="L98" s="198">
        <v>2.44132563279857</v>
      </c>
      <c r="M98" s="198">
        <v>2</v>
      </c>
      <c r="N98" s="198">
        <v>0</v>
      </c>
      <c r="O98" s="198">
        <v>0</v>
      </c>
      <c r="P98" s="198">
        <v>0</v>
      </c>
      <c r="Q98" s="233">
        <f t="shared" si="28"/>
        <v>7.44132563279857</v>
      </c>
      <c r="R98" s="198">
        <v>0</v>
      </c>
      <c r="S98" s="198">
        <v>0</v>
      </c>
      <c r="T98" s="198">
        <v>0</v>
      </c>
      <c r="U98" s="198">
        <v>0</v>
      </c>
      <c r="V98" s="198">
        <v>0</v>
      </c>
      <c r="W98" s="198">
        <v>0</v>
      </c>
      <c r="X98" s="198">
        <v>0</v>
      </c>
      <c r="Y98" s="233">
        <f t="shared" si="29"/>
        <v>0</v>
      </c>
      <c r="Z98" s="198">
        <v>0.5</v>
      </c>
      <c r="AA98" s="201">
        <f>+'A1'!M98+'A2'!Z98+'A3'!Q98+'A3'!Y98+'A3'!Z98</f>
        <v>435.40340439704414</v>
      </c>
      <c r="AB98" s="227"/>
      <c r="AC98" s="33"/>
    </row>
    <row r="99" spans="2:29" s="34" customFormat="1" ht="30" customHeight="1">
      <c r="B99" s="296"/>
      <c r="C99" s="145" t="s">
        <v>11</v>
      </c>
      <c r="D99" s="198">
        <f aca="true" t="shared" si="38" ref="D99:P99">D100+D101</f>
        <v>0</v>
      </c>
      <c r="E99" s="198">
        <f t="shared" si="38"/>
        <v>0</v>
      </c>
      <c r="F99" s="198">
        <f t="shared" si="38"/>
        <v>0</v>
      </c>
      <c r="G99" s="198">
        <f t="shared" si="38"/>
        <v>0</v>
      </c>
      <c r="H99" s="198">
        <f t="shared" si="38"/>
        <v>0</v>
      </c>
      <c r="I99" s="198">
        <f t="shared" si="38"/>
        <v>0</v>
      </c>
      <c r="J99" s="198">
        <f t="shared" si="38"/>
        <v>0</v>
      </c>
      <c r="K99" s="198">
        <f t="shared" si="38"/>
        <v>0</v>
      </c>
      <c r="L99" s="198">
        <f t="shared" si="38"/>
        <v>0</v>
      </c>
      <c r="M99" s="198">
        <f t="shared" si="38"/>
        <v>0</v>
      </c>
      <c r="N99" s="198">
        <f t="shared" si="38"/>
        <v>0</v>
      </c>
      <c r="O99" s="198">
        <f t="shared" si="38"/>
        <v>0</v>
      </c>
      <c r="P99" s="198">
        <f t="shared" si="38"/>
        <v>0</v>
      </c>
      <c r="Q99" s="233">
        <f t="shared" si="28"/>
        <v>0</v>
      </c>
      <c r="R99" s="198">
        <f aca="true" t="shared" si="39" ref="R99:X99">R100+R101</f>
        <v>0</v>
      </c>
      <c r="S99" s="198">
        <f t="shared" si="39"/>
        <v>0</v>
      </c>
      <c r="T99" s="198">
        <f t="shared" si="39"/>
        <v>0</v>
      </c>
      <c r="U99" s="198">
        <f t="shared" si="39"/>
        <v>0</v>
      </c>
      <c r="V99" s="198">
        <f t="shared" si="39"/>
        <v>0</v>
      </c>
      <c r="W99" s="198">
        <f t="shared" si="39"/>
        <v>0</v>
      </c>
      <c r="X99" s="198">
        <f t="shared" si="39"/>
        <v>0</v>
      </c>
      <c r="Y99" s="233">
        <f t="shared" si="29"/>
        <v>0</v>
      </c>
      <c r="Z99" s="198">
        <f>Z100+Z101</f>
        <v>0</v>
      </c>
      <c r="AA99" s="201">
        <f>+'A1'!M99+'A2'!Z99+'A3'!Q99+'A3'!Y99+'A3'!Z99</f>
        <v>0</v>
      </c>
      <c r="AB99" s="227"/>
      <c r="AC99" s="33"/>
    </row>
    <row r="100" spans="2:29" s="34" customFormat="1" ht="16.5" customHeight="1">
      <c r="B100" s="296"/>
      <c r="C100" s="147" t="s">
        <v>58</v>
      </c>
      <c r="D100" s="198">
        <v>0</v>
      </c>
      <c r="E100" s="198">
        <v>0</v>
      </c>
      <c r="F100" s="198">
        <v>0</v>
      </c>
      <c r="G100" s="198">
        <v>0</v>
      </c>
      <c r="H100" s="198">
        <v>0</v>
      </c>
      <c r="I100" s="198">
        <v>0</v>
      </c>
      <c r="J100" s="198">
        <v>0</v>
      </c>
      <c r="K100" s="198">
        <v>0</v>
      </c>
      <c r="L100" s="198">
        <v>0</v>
      </c>
      <c r="M100" s="198">
        <v>0</v>
      </c>
      <c r="N100" s="198">
        <v>0</v>
      </c>
      <c r="O100" s="198">
        <v>0</v>
      </c>
      <c r="P100" s="198">
        <v>0</v>
      </c>
      <c r="Q100" s="233">
        <f t="shared" si="28"/>
        <v>0</v>
      </c>
      <c r="R100" s="198">
        <v>0</v>
      </c>
      <c r="S100" s="198">
        <v>0</v>
      </c>
      <c r="T100" s="198">
        <v>0</v>
      </c>
      <c r="U100" s="198">
        <v>0</v>
      </c>
      <c r="V100" s="198">
        <v>0</v>
      </c>
      <c r="W100" s="198">
        <v>0</v>
      </c>
      <c r="X100" s="198">
        <v>0</v>
      </c>
      <c r="Y100" s="233">
        <f t="shared" si="29"/>
        <v>0</v>
      </c>
      <c r="Z100" s="198">
        <v>0</v>
      </c>
      <c r="AA100" s="201">
        <f>+'A1'!M100+'A2'!Z100+'A3'!Q100+'A3'!Y100+'A3'!Z100</f>
        <v>0</v>
      </c>
      <c r="AB100" s="227"/>
      <c r="AC100" s="33"/>
    </row>
    <row r="101" spans="2:29" s="34" customFormat="1" ht="16.5" customHeight="1">
      <c r="B101" s="296"/>
      <c r="C101" s="147" t="s">
        <v>59</v>
      </c>
      <c r="D101" s="198">
        <v>0</v>
      </c>
      <c r="E101" s="198">
        <v>0</v>
      </c>
      <c r="F101" s="198">
        <v>0</v>
      </c>
      <c r="G101" s="198">
        <v>0</v>
      </c>
      <c r="H101" s="198">
        <v>0</v>
      </c>
      <c r="I101" s="198">
        <v>0</v>
      </c>
      <c r="J101" s="198">
        <v>0</v>
      </c>
      <c r="K101" s="198">
        <v>0</v>
      </c>
      <c r="L101" s="198">
        <v>0</v>
      </c>
      <c r="M101" s="198">
        <v>0</v>
      </c>
      <c r="N101" s="198">
        <v>0</v>
      </c>
      <c r="O101" s="198">
        <v>0</v>
      </c>
      <c r="P101" s="198">
        <v>0</v>
      </c>
      <c r="Q101" s="233">
        <f t="shared" si="28"/>
        <v>0</v>
      </c>
      <c r="R101" s="198">
        <v>0</v>
      </c>
      <c r="S101" s="198">
        <v>0</v>
      </c>
      <c r="T101" s="198">
        <v>0</v>
      </c>
      <c r="U101" s="198">
        <v>0</v>
      </c>
      <c r="V101" s="198">
        <v>0</v>
      </c>
      <c r="W101" s="198">
        <v>0</v>
      </c>
      <c r="X101" s="198">
        <v>0</v>
      </c>
      <c r="Y101" s="233">
        <f t="shared" si="29"/>
        <v>0</v>
      </c>
      <c r="Z101" s="198">
        <v>0</v>
      </c>
      <c r="AA101" s="201">
        <f>+'A1'!M101+'A2'!Z101+'A3'!Q101+'A3'!Y101+'A3'!Z101</f>
        <v>0</v>
      </c>
      <c r="AB101" s="227"/>
      <c r="AC101" s="33"/>
    </row>
    <row r="102" spans="2:29" s="38" customFormat="1" ht="30" customHeight="1">
      <c r="B102" s="298"/>
      <c r="C102" s="299" t="s">
        <v>180</v>
      </c>
      <c r="D102" s="202">
        <v>0</v>
      </c>
      <c r="E102" s="202">
        <v>0</v>
      </c>
      <c r="F102" s="202">
        <v>0</v>
      </c>
      <c r="G102" s="202">
        <v>0</v>
      </c>
      <c r="H102" s="202">
        <v>0</v>
      </c>
      <c r="I102" s="202">
        <v>0</v>
      </c>
      <c r="J102" s="202">
        <v>0</v>
      </c>
      <c r="K102" s="202">
        <v>0</v>
      </c>
      <c r="L102" s="202">
        <v>0</v>
      </c>
      <c r="M102" s="202">
        <v>0</v>
      </c>
      <c r="N102" s="202">
        <v>0</v>
      </c>
      <c r="O102" s="202">
        <v>0</v>
      </c>
      <c r="P102" s="202">
        <v>0</v>
      </c>
      <c r="Q102" s="203">
        <f t="shared" si="28"/>
        <v>0</v>
      </c>
      <c r="R102" s="202">
        <v>0</v>
      </c>
      <c r="S102" s="202">
        <v>0</v>
      </c>
      <c r="T102" s="202">
        <v>0</v>
      </c>
      <c r="U102" s="202">
        <v>0</v>
      </c>
      <c r="V102" s="202">
        <v>0</v>
      </c>
      <c r="W102" s="202">
        <v>0</v>
      </c>
      <c r="X102" s="202">
        <v>0</v>
      </c>
      <c r="Y102" s="203">
        <f t="shared" si="29"/>
        <v>0</v>
      </c>
      <c r="Z102" s="202">
        <v>0</v>
      </c>
      <c r="AA102" s="201">
        <f>+'A1'!M102+'A2'!Z102+'A3'!Q102+'A3'!Y102+'A3'!Z102</f>
        <v>0</v>
      </c>
      <c r="AB102" s="228"/>
      <c r="AC102" s="37"/>
    </row>
    <row r="103" spans="2:29" s="34" customFormat="1" ht="16.5" customHeight="1">
      <c r="B103" s="297"/>
      <c r="C103" s="147" t="s">
        <v>70</v>
      </c>
      <c r="D103" s="198">
        <v>0</v>
      </c>
      <c r="E103" s="198">
        <v>0</v>
      </c>
      <c r="F103" s="198">
        <v>0</v>
      </c>
      <c r="G103" s="198">
        <v>0</v>
      </c>
      <c r="H103" s="198">
        <v>0</v>
      </c>
      <c r="I103" s="198">
        <v>0</v>
      </c>
      <c r="J103" s="198">
        <v>0</v>
      </c>
      <c r="K103" s="198">
        <v>0</v>
      </c>
      <c r="L103" s="198">
        <v>0</v>
      </c>
      <c r="M103" s="198">
        <v>0</v>
      </c>
      <c r="N103" s="198">
        <v>0</v>
      </c>
      <c r="O103" s="198">
        <v>0</v>
      </c>
      <c r="P103" s="198">
        <v>0</v>
      </c>
      <c r="Q103" s="233">
        <f t="shared" si="28"/>
        <v>0</v>
      </c>
      <c r="R103" s="198">
        <v>0</v>
      </c>
      <c r="S103" s="198">
        <v>0</v>
      </c>
      <c r="T103" s="198">
        <v>0</v>
      </c>
      <c r="U103" s="198">
        <v>0</v>
      </c>
      <c r="V103" s="198">
        <v>0</v>
      </c>
      <c r="W103" s="198">
        <v>0</v>
      </c>
      <c r="X103" s="198">
        <v>0</v>
      </c>
      <c r="Y103" s="233">
        <f t="shared" si="29"/>
        <v>0</v>
      </c>
      <c r="Z103" s="198">
        <v>0</v>
      </c>
      <c r="AA103" s="201">
        <f>+'A1'!M103+'A2'!Z103+'A3'!Q103+'A3'!Y103+'A3'!Z103</f>
        <v>0</v>
      </c>
      <c r="AB103" s="227"/>
      <c r="AC103" s="33"/>
    </row>
    <row r="104" spans="2:29" s="34" customFormat="1" ht="16.5" customHeight="1">
      <c r="B104" s="297"/>
      <c r="C104" s="147" t="s">
        <v>270</v>
      </c>
      <c r="D104" s="198">
        <v>0</v>
      </c>
      <c r="E104" s="198">
        <v>0</v>
      </c>
      <c r="F104" s="198">
        <v>0</v>
      </c>
      <c r="G104" s="198">
        <v>0</v>
      </c>
      <c r="H104" s="198">
        <v>0</v>
      </c>
      <c r="I104" s="198">
        <v>0</v>
      </c>
      <c r="J104" s="198">
        <v>0</v>
      </c>
      <c r="K104" s="198">
        <v>0</v>
      </c>
      <c r="L104" s="198">
        <v>0</v>
      </c>
      <c r="M104" s="198">
        <v>0</v>
      </c>
      <c r="N104" s="198">
        <v>0</v>
      </c>
      <c r="O104" s="198">
        <v>0</v>
      </c>
      <c r="P104" s="198">
        <v>0</v>
      </c>
      <c r="Q104" s="233">
        <f t="shared" si="28"/>
        <v>0</v>
      </c>
      <c r="R104" s="198">
        <v>0</v>
      </c>
      <c r="S104" s="198">
        <v>0</v>
      </c>
      <c r="T104" s="198">
        <v>0</v>
      </c>
      <c r="U104" s="198">
        <v>0</v>
      </c>
      <c r="V104" s="198">
        <v>0</v>
      </c>
      <c r="W104" s="198">
        <v>0</v>
      </c>
      <c r="X104" s="198">
        <v>0</v>
      </c>
      <c r="Y104" s="233">
        <f t="shared" si="29"/>
        <v>0</v>
      </c>
      <c r="Z104" s="198">
        <v>0</v>
      </c>
      <c r="AA104" s="201">
        <f>+'A1'!M104+'A2'!Z104+'A3'!Q104+'A3'!Y104+'A3'!Z104</f>
        <v>0</v>
      </c>
      <c r="AB104" s="227"/>
      <c r="AC104" s="33"/>
    </row>
    <row r="105" spans="2:29" s="34" customFormat="1" ht="16.5" customHeight="1">
      <c r="B105" s="297"/>
      <c r="C105" s="147" t="s">
        <v>181</v>
      </c>
      <c r="D105" s="198">
        <v>0</v>
      </c>
      <c r="E105" s="198">
        <v>0</v>
      </c>
      <c r="F105" s="198">
        <v>0</v>
      </c>
      <c r="G105" s="198">
        <v>0</v>
      </c>
      <c r="H105" s="198">
        <v>0</v>
      </c>
      <c r="I105" s="198">
        <v>0</v>
      </c>
      <c r="J105" s="198">
        <v>0</v>
      </c>
      <c r="K105" s="198">
        <v>0</v>
      </c>
      <c r="L105" s="198">
        <v>0</v>
      </c>
      <c r="M105" s="198">
        <v>0</v>
      </c>
      <c r="N105" s="198">
        <v>0</v>
      </c>
      <c r="O105" s="198">
        <v>0</v>
      </c>
      <c r="P105" s="198">
        <v>0</v>
      </c>
      <c r="Q105" s="233">
        <f t="shared" si="28"/>
        <v>0</v>
      </c>
      <c r="R105" s="198">
        <v>0</v>
      </c>
      <c r="S105" s="198">
        <v>0</v>
      </c>
      <c r="T105" s="198">
        <v>0</v>
      </c>
      <c r="U105" s="198">
        <v>0</v>
      </c>
      <c r="V105" s="198">
        <v>0</v>
      </c>
      <c r="W105" s="198">
        <v>0</v>
      </c>
      <c r="X105" s="198">
        <v>0</v>
      </c>
      <c r="Y105" s="233">
        <f t="shared" si="29"/>
        <v>0</v>
      </c>
      <c r="Z105" s="198">
        <v>0</v>
      </c>
      <c r="AA105" s="201">
        <f>+'A1'!M105+'A2'!Z105+'A3'!Q105+'A3'!Y105+'A3'!Z105</f>
        <v>0</v>
      </c>
      <c r="AB105" s="227"/>
      <c r="AC105" s="33"/>
    </row>
    <row r="106" spans="2:29" s="34" customFormat="1" ht="16.5" customHeight="1">
      <c r="B106" s="297"/>
      <c r="C106" s="303" t="s">
        <v>51</v>
      </c>
      <c r="D106" s="198">
        <v>0</v>
      </c>
      <c r="E106" s="198">
        <v>0</v>
      </c>
      <c r="F106" s="198">
        <v>0</v>
      </c>
      <c r="G106" s="198">
        <v>0</v>
      </c>
      <c r="H106" s="198">
        <v>0</v>
      </c>
      <c r="I106" s="198">
        <v>0</v>
      </c>
      <c r="J106" s="198">
        <v>0</v>
      </c>
      <c r="K106" s="198">
        <v>0</v>
      </c>
      <c r="L106" s="198">
        <v>0</v>
      </c>
      <c r="M106" s="198">
        <v>0</v>
      </c>
      <c r="N106" s="198">
        <v>0</v>
      </c>
      <c r="O106" s="198">
        <v>0</v>
      </c>
      <c r="P106" s="198">
        <v>0</v>
      </c>
      <c r="Q106" s="233">
        <f t="shared" si="28"/>
        <v>0</v>
      </c>
      <c r="R106" s="198">
        <v>0</v>
      </c>
      <c r="S106" s="198">
        <v>0</v>
      </c>
      <c r="T106" s="198">
        <v>0</v>
      </c>
      <c r="U106" s="198">
        <v>0</v>
      </c>
      <c r="V106" s="198">
        <v>0</v>
      </c>
      <c r="W106" s="198">
        <v>0</v>
      </c>
      <c r="X106" s="198">
        <v>0</v>
      </c>
      <c r="Y106" s="233">
        <f t="shared" si="29"/>
        <v>0</v>
      </c>
      <c r="Z106" s="198">
        <v>0</v>
      </c>
      <c r="AA106" s="201">
        <f>+'A1'!M106+'A2'!Z106+'A3'!Q106+'A3'!Y106+'A3'!Z106</f>
        <v>0</v>
      </c>
      <c r="AB106" s="227"/>
      <c r="AC106" s="33"/>
    </row>
    <row r="107" spans="2:29" s="34" customFormat="1" ht="16.5" customHeight="1">
      <c r="B107" s="297"/>
      <c r="C107" s="300" t="s">
        <v>217</v>
      </c>
      <c r="D107" s="198">
        <v>0</v>
      </c>
      <c r="E107" s="198">
        <v>0</v>
      </c>
      <c r="F107" s="198">
        <v>0</v>
      </c>
      <c r="G107" s="198">
        <v>0</v>
      </c>
      <c r="H107" s="198">
        <v>0</v>
      </c>
      <c r="I107" s="198">
        <v>0</v>
      </c>
      <c r="J107" s="198">
        <v>0</v>
      </c>
      <c r="K107" s="198">
        <v>0</v>
      </c>
      <c r="L107" s="198">
        <v>0</v>
      </c>
      <c r="M107" s="198">
        <v>0</v>
      </c>
      <c r="N107" s="198">
        <v>0</v>
      </c>
      <c r="O107" s="198">
        <v>0</v>
      </c>
      <c r="P107" s="198">
        <v>0</v>
      </c>
      <c r="Q107" s="233">
        <f t="shared" si="28"/>
        <v>0</v>
      </c>
      <c r="R107" s="198">
        <v>0</v>
      </c>
      <c r="S107" s="198">
        <v>0</v>
      </c>
      <c r="T107" s="198">
        <v>0</v>
      </c>
      <c r="U107" s="198">
        <v>0</v>
      </c>
      <c r="V107" s="198">
        <v>0</v>
      </c>
      <c r="W107" s="198">
        <v>0</v>
      </c>
      <c r="X107" s="198">
        <v>0</v>
      </c>
      <c r="Y107" s="233">
        <f t="shared" si="29"/>
        <v>0</v>
      </c>
      <c r="Z107" s="198">
        <v>0</v>
      </c>
      <c r="AA107" s="201">
        <f>+'A1'!M107+'A2'!Z107+'A3'!Q107+'A3'!Y107+'A3'!Z107</f>
        <v>0</v>
      </c>
      <c r="AB107" s="227"/>
      <c r="AC107" s="33"/>
    </row>
    <row r="108" spans="2:29" s="38" customFormat="1" ht="24.75" customHeight="1">
      <c r="B108" s="298"/>
      <c r="C108" s="146" t="s">
        <v>12</v>
      </c>
      <c r="D108" s="202">
        <f aca="true" t="shared" si="40" ref="D108:P108">D109+D110</f>
        <v>0</v>
      </c>
      <c r="E108" s="202">
        <f t="shared" si="40"/>
        <v>0</v>
      </c>
      <c r="F108" s="202">
        <f t="shared" si="40"/>
        <v>0</v>
      </c>
      <c r="G108" s="202">
        <f t="shared" si="40"/>
        <v>0</v>
      </c>
      <c r="H108" s="202">
        <f t="shared" si="40"/>
        <v>0</v>
      </c>
      <c r="I108" s="202">
        <f t="shared" si="40"/>
        <v>0</v>
      </c>
      <c r="J108" s="202">
        <f t="shared" si="40"/>
        <v>0</v>
      </c>
      <c r="K108" s="202">
        <f t="shared" si="40"/>
        <v>0</v>
      </c>
      <c r="L108" s="202">
        <f t="shared" si="40"/>
        <v>0</v>
      </c>
      <c r="M108" s="202">
        <f t="shared" si="40"/>
        <v>0</v>
      </c>
      <c r="N108" s="202">
        <f t="shared" si="40"/>
        <v>0</v>
      </c>
      <c r="O108" s="202">
        <f t="shared" si="40"/>
        <v>0</v>
      </c>
      <c r="P108" s="202">
        <f t="shared" si="40"/>
        <v>0</v>
      </c>
      <c r="Q108" s="203">
        <f t="shared" si="28"/>
        <v>0</v>
      </c>
      <c r="R108" s="202">
        <f aca="true" t="shared" si="41" ref="R108:X108">R109+R110</f>
        <v>0</v>
      </c>
      <c r="S108" s="202">
        <f t="shared" si="41"/>
        <v>0</v>
      </c>
      <c r="T108" s="202">
        <f t="shared" si="41"/>
        <v>0</v>
      </c>
      <c r="U108" s="202">
        <f t="shared" si="41"/>
        <v>0</v>
      </c>
      <c r="V108" s="202">
        <f t="shared" si="41"/>
        <v>0</v>
      </c>
      <c r="W108" s="202">
        <f t="shared" si="41"/>
        <v>0</v>
      </c>
      <c r="X108" s="202">
        <f t="shared" si="41"/>
        <v>0</v>
      </c>
      <c r="Y108" s="203">
        <f t="shared" si="29"/>
        <v>0</v>
      </c>
      <c r="Z108" s="202">
        <f>Z109+Z110</f>
        <v>0</v>
      </c>
      <c r="AA108" s="201">
        <f>+'A1'!M108+'A2'!Z108+'A3'!Q108+'A3'!Y108+'A3'!Z108</f>
        <v>284.8882462851485</v>
      </c>
      <c r="AB108" s="228"/>
      <c r="AC108" s="37"/>
    </row>
    <row r="109" spans="2:30" s="65" customFormat="1" ht="16.5" customHeight="1">
      <c r="B109" s="194"/>
      <c r="C109" s="147" t="s">
        <v>58</v>
      </c>
      <c r="D109" s="204">
        <v>0</v>
      </c>
      <c r="E109" s="204">
        <v>0</v>
      </c>
      <c r="F109" s="204">
        <v>0</v>
      </c>
      <c r="G109" s="204">
        <v>0</v>
      </c>
      <c r="H109" s="204">
        <v>0</v>
      </c>
      <c r="I109" s="204">
        <v>0</v>
      </c>
      <c r="J109" s="204">
        <v>0</v>
      </c>
      <c r="K109" s="204">
        <v>0</v>
      </c>
      <c r="L109" s="204">
        <v>0</v>
      </c>
      <c r="M109" s="204">
        <v>0</v>
      </c>
      <c r="N109" s="204">
        <v>0</v>
      </c>
      <c r="O109" s="204">
        <v>0</v>
      </c>
      <c r="P109" s="204">
        <v>0</v>
      </c>
      <c r="Q109" s="204">
        <f t="shared" si="28"/>
        <v>0</v>
      </c>
      <c r="R109" s="204">
        <v>0</v>
      </c>
      <c r="S109" s="204">
        <v>0</v>
      </c>
      <c r="T109" s="204">
        <v>0</v>
      </c>
      <c r="U109" s="204">
        <v>0</v>
      </c>
      <c r="V109" s="204">
        <v>0</v>
      </c>
      <c r="W109" s="204">
        <v>0</v>
      </c>
      <c r="X109" s="204">
        <v>0</v>
      </c>
      <c r="Y109" s="204">
        <f t="shared" si="29"/>
        <v>0</v>
      </c>
      <c r="Z109" s="204">
        <v>0</v>
      </c>
      <c r="AA109" s="201">
        <f>+'A1'!M109+'A2'!Z109+'A3'!Q109+'A3'!Y109+'A3'!Z109</f>
        <v>284.8882462851485</v>
      </c>
      <c r="AB109" s="230"/>
      <c r="AC109" s="64"/>
      <c r="AD109" s="34"/>
    </row>
    <row r="110" spans="2:29" s="34" customFormat="1" ht="16.5" customHeight="1">
      <c r="B110" s="297"/>
      <c r="C110" s="147" t="s">
        <v>59</v>
      </c>
      <c r="D110" s="198">
        <v>0</v>
      </c>
      <c r="E110" s="198">
        <v>0</v>
      </c>
      <c r="F110" s="198">
        <v>0</v>
      </c>
      <c r="G110" s="198">
        <v>0</v>
      </c>
      <c r="H110" s="198">
        <v>0</v>
      </c>
      <c r="I110" s="198">
        <v>0</v>
      </c>
      <c r="J110" s="198">
        <v>0</v>
      </c>
      <c r="K110" s="198">
        <v>0</v>
      </c>
      <c r="L110" s="198">
        <v>0</v>
      </c>
      <c r="M110" s="198">
        <v>0</v>
      </c>
      <c r="N110" s="198">
        <v>0</v>
      </c>
      <c r="O110" s="198">
        <v>0</v>
      </c>
      <c r="P110" s="198">
        <v>0</v>
      </c>
      <c r="Q110" s="233">
        <f t="shared" si="28"/>
        <v>0</v>
      </c>
      <c r="R110" s="198">
        <v>0</v>
      </c>
      <c r="S110" s="198">
        <v>0</v>
      </c>
      <c r="T110" s="198">
        <v>0</v>
      </c>
      <c r="U110" s="198">
        <v>0</v>
      </c>
      <c r="V110" s="198">
        <v>0</v>
      </c>
      <c r="W110" s="198">
        <v>0</v>
      </c>
      <c r="X110" s="198">
        <v>0</v>
      </c>
      <c r="Y110" s="233">
        <f t="shared" si="29"/>
        <v>0</v>
      </c>
      <c r="Z110" s="198">
        <v>0</v>
      </c>
      <c r="AA110" s="201">
        <f>+'A1'!M110+'A2'!Z110+'A3'!Q110+'A3'!Y110+'A3'!Z110</f>
        <v>0</v>
      </c>
      <c r="AB110" s="227"/>
      <c r="AC110" s="33"/>
    </row>
    <row r="111" spans="2:29" s="38" customFormat="1" ht="30" customHeight="1">
      <c r="B111" s="301"/>
      <c r="C111" s="146" t="s">
        <v>46</v>
      </c>
      <c r="D111" s="203">
        <f aca="true" t="shared" si="42" ref="D111:J111">+SUM(D108,D99,D96)</f>
        <v>0</v>
      </c>
      <c r="E111" s="203">
        <f t="shared" si="42"/>
        <v>0</v>
      </c>
      <c r="F111" s="203">
        <f t="shared" si="42"/>
        <v>0</v>
      </c>
      <c r="G111" s="203">
        <f t="shared" si="42"/>
        <v>0</v>
      </c>
      <c r="H111" s="203">
        <f t="shared" si="42"/>
        <v>0</v>
      </c>
      <c r="I111" s="203">
        <f t="shared" si="42"/>
        <v>2</v>
      </c>
      <c r="J111" s="203">
        <f t="shared" si="42"/>
        <v>0</v>
      </c>
      <c r="K111" s="203">
        <f aca="true" t="shared" si="43" ref="K111:Z111">+SUM(K108,K99,K96)</f>
        <v>1</v>
      </c>
      <c r="L111" s="203">
        <f t="shared" si="43"/>
        <v>2.44132563279857</v>
      </c>
      <c r="M111" s="203">
        <f t="shared" si="43"/>
        <v>2</v>
      </c>
      <c r="N111" s="203">
        <f t="shared" si="43"/>
        <v>0</v>
      </c>
      <c r="O111" s="203">
        <f t="shared" si="43"/>
        <v>0</v>
      </c>
      <c r="P111" s="203">
        <f t="shared" si="43"/>
        <v>0</v>
      </c>
      <c r="Q111" s="203">
        <f t="shared" si="28"/>
        <v>7.44132563279857</v>
      </c>
      <c r="R111" s="203">
        <f t="shared" si="43"/>
        <v>0</v>
      </c>
      <c r="S111" s="203">
        <f t="shared" si="43"/>
        <v>0</v>
      </c>
      <c r="T111" s="203">
        <f t="shared" si="43"/>
        <v>0</v>
      </c>
      <c r="U111" s="203">
        <f t="shared" si="43"/>
        <v>0</v>
      </c>
      <c r="V111" s="203">
        <f>+SUM(V108,V99,V96)</f>
        <v>0</v>
      </c>
      <c r="W111" s="203">
        <f t="shared" si="43"/>
        <v>0</v>
      </c>
      <c r="X111" s="203">
        <f t="shared" si="43"/>
        <v>0</v>
      </c>
      <c r="Y111" s="203">
        <f t="shared" si="29"/>
        <v>0</v>
      </c>
      <c r="Z111" s="203">
        <f t="shared" si="43"/>
        <v>0.5</v>
      </c>
      <c r="AA111" s="201">
        <f>+'A1'!M111+'A2'!Z111+'A3'!Q111+'A3'!Y111+'A3'!Z111</f>
        <v>721.0196506821926</v>
      </c>
      <c r="AB111" s="226"/>
      <c r="AC111" s="37"/>
    </row>
    <row r="112" spans="2:29" s="65" customFormat="1" ht="16.5" customHeight="1">
      <c r="B112" s="194"/>
      <c r="C112" s="195" t="s">
        <v>229</v>
      </c>
      <c r="D112" s="204">
        <v>0</v>
      </c>
      <c r="E112" s="204">
        <v>0</v>
      </c>
      <c r="F112" s="204">
        <v>0</v>
      </c>
      <c r="G112" s="204">
        <v>0</v>
      </c>
      <c r="H112" s="204">
        <v>0</v>
      </c>
      <c r="I112" s="204">
        <v>0</v>
      </c>
      <c r="J112" s="204">
        <v>0</v>
      </c>
      <c r="K112" s="204">
        <v>0</v>
      </c>
      <c r="L112" s="204">
        <v>0</v>
      </c>
      <c r="M112" s="204">
        <v>0</v>
      </c>
      <c r="N112" s="204">
        <v>0</v>
      </c>
      <c r="O112" s="204">
        <v>0</v>
      </c>
      <c r="P112" s="204">
        <v>0</v>
      </c>
      <c r="Q112" s="204">
        <f t="shared" si="28"/>
        <v>0</v>
      </c>
      <c r="R112" s="204">
        <v>0</v>
      </c>
      <c r="S112" s="204">
        <v>0</v>
      </c>
      <c r="T112" s="204">
        <v>0</v>
      </c>
      <c r="U112" s="204">
        <v>0</v>
      </c>
      <c r="V112" s="204">
        <v>0</v>
      </c>
      <c r="W112" s="204">
        <v>0</v>
      </c>
      <c r="X112" s="204">
        <v>0</v>
      </c>
      <c r="Y112" s="204">
        <f t="shared" si="29"/>
        <v>0</v>
      </c>
      <c r="Z112" s="204">
        <v>0</v>
      </c>
      <c r="AA112" s="205">
        <f>+'A1'!M112+'A2'!Z112+'A3'!Q112+'A3'!Y112+'A3'!Z112</f>
        <v>0</v>
      </c>
      <c r="AB112" s="229"/>
      <c r="AC112" s="64"/>
    </row>
    <row r="113" spans="2:29" s="65" customFormat="1" ht="16.5" customHeight="1">
      <c r="B113" s="196"/>
      <c r="C113" s="197" t="s">
        <v>230</v>
      </c>
      <c r="D113" s="206">
        <v>0</v>
      </c>
      <c r="E113" s="206">
        <v>0</v>
      </c>
      <c r="F113" s="206">
        <v>0</v>
      </c>
      <c r="G113" s="206">
        <v>0</v>
      </c>
      <c r="H113" s="206">
        <v>0</v>
      </c>
      <c r="I113" s="206">
        <v>0</v>
      </c>
      <c r="J113" s="206">
        <v>0</v>
      </c>
      <c r="K113" s="206">
        <v>0</v>
      </c>
      <c r="L113" s="206">
        <v>0</v>
      </c>
      <c r="M113" s="206">
        <v>0</v>
      </c>
      <c r="N113" s="206">
        <v>0</v>
      </c>
      <c r="O113" s="206">
        <v>0</v>
      </c>
      <c r="P113" s="206">
        <v>0</v>
      </c>
      <c r="Q113" s="204">
        <f t="shared" si="28"/>
        <v>0</v>
      </c>
      <c r="R113" s="206">
        <v>0</v>
      </c>
      <c r="S113" s="206">
        <v>0</v>
      </c>
      <c r="T113" s="206">
        <v>0</v>
      </c>
      <c r="U113" s="206">
        <v>0</v>
      </c>
      <c r="V113" s="206">
        <v>0</v>
      </c>
      <c r="W113" s="206">
        <v>0</v>
      </c>
      <c r="X113" s="206">
        <v>0</v>
      </c>
      <c r="Y113" s="204">
        <f t="shared" si="29"/>
        <v>0</v>
      </c>
      <c r="Z113" s="206">
        <v>0</v>
      </c>
      <c r="AA113" s="205">
        <f>+'A1'!M113+'A2'!Z113+'A3'!Q113+'A3'!Y113+'A3'!Z113</f>
        <v>45.877187866898815</v>
      </c>
      <c r="AB113" s="230"/>
      <c r="AC113" s="64"/>
    </row>
    <row r="114" spans="2:29" s="38" customFormat="1" ht="30" customHeight="1">
      <c r="B114" s="302"/>
      <c r="C114" s="148" t="s">
        <v>18</v>
      </c>
      <c r="D114" s="209"/>
      <c r="E114" s="209"/>
      <c r="F114" s="209"/>
      <c r="G114" s="209"/>
      <c r="H114" s="209"/>
      <c r="I114" s="209"/>
      <c r="J114" s="209"/>
      <c r="K114" s="209"/>
      <c r="L114" s="209"/>
      <c r="M114" s="209"/>
      <c r="N114" s="209"/>
      <c r="O114" s="209"/>
      <c r="P114" s="209"/>
      <c r="Q114" s="211"/>
      <c r="R114" s="209"/>
      <c r="S114" s="209"/>
      <c r="T114" s="209"/>
      <c r="U114" s="209"/>
      <c r="V114" s="209"/>
      <c r="W114" s="209"/>
      <c r="X114" s="209"/>
      <c r="Y114" s="211"/>
      <c r="Z114" s="209"/>
      <c r="AA114" s="214"/>
      <c r="AB114" s="226"/>
      <c r="AC114" s="37"/>
    </row>
    <row r="115" spans="2:29" s="34" customFormat="1" ht="16.5" customHeight="1">
      <c r="B115" s="296"/>
      <c r="C115" s="145" t="s">
        <v>10</v>
      </c>
      <c r="D115" s="198">
        <f aca="true" t="shared" si="44" ref="D115:P115">D116+D117</f>
        <v>0</v>
      </c>
      <c r="E115" s="198">
        <f t="shared" si="44"/>
        <v>0</v>
      </c>
      <c r="F115" s="198">
        <f t="shared" si="44"/>
        <v>0</v>
      </c>
      <c r="G115" s="198">
        <f t="shared" si="44"/>
        <v>0</v>
      </c>
      <c r="H115" s="198">
        <f t="shared" si="44"/>
        <v>0</v>
      </c>
      <c r="I115" s="198">
        <f t="shared" si="44"/>
        <v>0</v>
      </c>
      <c r="J115" s="198">
        <f t="shared" si="44"/>
        <v>0</v>
      </c>
      <c r="K115" s="198">
        <f t="shared" si="44"/>
        <v>0</v>
      </c>
      <c r="L115" s="198">
        <f t="shared" si="44"/>
        <v>0</v>
      </c>
      <c r="M115" s="198">
        <f t="shared" si="44"/>
        <v>0</v>
      </c>
      <c r="N115" s="198">
        <f t="shared" si="44"/>
        <v>0</v>
      </c>
      <c r="O115" s="198">
        <f t="shared" si="44"/>
        <v>0</v>
      </c>
      <c r="P115" s="198">
        <f t="shared" si="44"/>
        <v>0</v>
      </c>
      <c r="Q115" s="233">
        <f t="shared" si="28"/>
        <v>0</v>
      </c>
      <c r="R115" s="198">
        <f aca="true" t="shared" si="45" ref="R115:X115">R116+R117</f>
        <v>0</v>
      </c>
      <c r="S115" s="198">
        <f t="shared" si="45"/>
        <v>0</v>
      </c>
      <c r="T115" s="198">
        <f t="shared" si="45"/>
        <v>0</v>
      </c>
      <c r="U115" s="198">
        <f t="shared" si="45"/>
        <v>0</v>
      </c>
      <c r="V115" s="198">
        <f t="shared" si="45"/>
        <v>0</v>
      </c>
      <c r="W115" s="198">
        <f t="shared" si="45"/>
        <v>0</v>
      </c>
      <c r="X115" s="198">
        <f t="shared" si="45"/>
        <v>0</v>
      </c>
      <c r="Y115" s="233">
        <f t="shared" si="29"/>
        <v>0</v>
      </c>
      <c r="Z115" s="198">
        <f>Z116+Z117</f>
        <v>0</v>
      </c>
      <c r="AA115" s="201">
        <f>+'A1'!M115+'A2'!Z115+'A3'!Q115+'A3'!Y115+'A3'!Z115</f>
        <v>286.40662428514827</v>
      </c>
      <c r="AB115" s="227"/>
      <c r="AC115" s="33"/>
    </row>
    <row r="116" spans="2:29" s="34" customFormat="1" ht="16.5" customHeight="1">
      <c r="B116" s="297"/>
      <c r="C116" s="147" t="s">
        <v>58</v>
      </c>
      <c r="D116" s="198">
        <v>0</v>
      </c>
      <c r="E116" s="198">
        <v>0</v>
      </c>
      <c r="F116" s="198">
        <v>0</v>
      </c>
      <c r="G116" s="198">
        <v>0</v>
      </c>
      <c r="H116" s="198">
        <v>0</v>
      </c>
      <c r="I116" s="198">
        <v>0</v>
      </c>
      <c r="J116" s="198">
        <v>0</v>
      </c>
      <c r="K116" s="198">
        <v>0</v>
      </c>
      <c r="L116" s="198">
        <v>0</v>
      </c>
      <c r="M116" s="198">
        <v>0</v>
      </c>
      <c r="N116" s="198">
        <v>0</v>
      </c>
      <c r="O116" s="198">
        <v>0</v>
      </c>
      <c r="P116" s="198">
        <v>0</v>
      </c>
      <c r="Q116" s="233">
        <f t="shared" si="28"/>
        <v>0</v>
      </c>
      <c r="R116" s="198">
        <v>0</v>
      </c>
      <c r="S116" s="198">
        <v>0</v>
      </c>
      <c r="T116" s="198">
        <v>0</v>
      </c>
      <c r="U116" s="198">
        <v>0</v>
      </c>
      <c r="V116" s="198">
        <v>0</v>
      </c>
      <c r="W116" s="198">
        <v>0</v>
      </c>
      <c r="X116" s="198">
        <v>0</v>
      </c>
      <c r="Y116" s="233">
        <f t="shared" si="29"/>
        <v>0</v>
      </c>
      <c r="Z116" s="198">
        <v>0</v>
      </c>
      <c r="AA116" s="201">
        <f>+'A1'!M116+'A2'!Z116+'A3'!Q116+'A3'!Y116+'A3'!Z116</f>
        <v>0.5</v>
      </c>
      <c r="AB116" s="227"/>
      <c r="AC116" s="33"/>
    </row>
    <row r="117" spans="2:29" s="34" customFormat="1" ht="16.5" customHeight="1">
      <c r="B117" s="297"/>
      <c r="C117" s="147" t="s">
        <v>59</v>
      </c>
      <c r="D117" s="198">
        <v>0</v>
      </c>
      <c r="E117" s="198">
        <v>0</v>
      </c>
      <c r="F117" s="198">
        <v>0</v>
      </c>
      <c r="G117" s="198">
        <v>0</v>
      </c>
      <c r="H117" s="198">
        <v>0</v>
      </c>
      <c r="I117" s="198">
        <v>0</v>
      </c>
      <c r="J117" s="198">
        <v>0</v>
      </c>
      <c r="K117" s="198">
        <v>0</v>
      </c>
      <c r="L117" s="198">
        <v>0</v>
      </c>
      <c r="M117" s="198">
        <v>0</v>
      </c>
      <c r="N117" s="198">
        <v>0</v>
      </c>
      <c r="O117" s="198">
        <v>0</v>
      </c>
      <c r="P117" s="198">
        <v>0</v>
      </c>
      <c r="Q117" s="233">
        <f t="shared" si="28"/>
        <v>0</v>
      </c>
      <c r="R117" s="198">
        <v>0</v>
      </c>
      <c r="S117" s="198">
        <v>0</v>
      </c>
      <c r="T117" s="198">
        <v>0</v>
      </c>
      <c r="U117" s="198">
        <v>0</v>
      </c>
      <c r="V117" s="198">
        <v>0</v>
      </c>
      <c r="W117" s="198">
        <v>0</v>
      </c>
      <c r="X117" s="198">
        <v>0</v>
      </c>
      <c r="Y117" s="233">
        <f t="shared" si="29"/>
        <v>0</v>
      </c>
      <c r="Z117" s="198">
        <v>0</v>
      </c>
      <c r="AA117" s="201">
        <f>+'A1'!M117+'A2'!Z117+'A3'!Q117+'A3'!Y117+'A3'!Z117</f>
        <v>285.90662428514827</v>
      </c>
      <c r="AB117" s="227"/>
      <c r="AC117" s="33"/>
    </row>
    <row r="118" spans="2:29" s="34" customFormat="1" ht="30" customHeight="1">
      <c r="B118" s="296"/>
      <c r="C118" s="145" t="s">
        <v>11</v>
      </c>
      <c r="D118" s="198">
        <f aca="true" t="shared" si="46" ref="D118:P118">D119+D120</f>
        <v>0</v>
      </c>
      <c r="E118" s="198">
        <f t="shared" si="46"/>
        <v>0</v>
      </c>
      <c r="F118" s="198">
        <f t="shared" si="46"/>
        <v>0</v>
      </c>
      <c r="G118" s="198">
        <f t="shared" si="46"/>
        <v>0</v>
      </c>
      <c r="H118" s="198">
        <f t="shared" si="46"/>
        <v>0</v>
      </c>
      <c r="I118" s="198">
        <f t="shared" si="46"/>
        <v>0</v>
      </c>
      <c r="J118" s="198">
        <f t="shared" si="46"/>
        <v>0</v>
      </c>
      <c r="K118" s="198">
        <f t="shared" si="46"/>
        <v>0</v>
      </c>
      <c r="L118" s="198">
        <f t="shared" si="46"/>
        <v>0</v>
      </c>
      <c r="M118" s="198">
        <f t="shared" si="46"/>
        <v>0</v>
      </c>
      <c r="N118" s="198">
        <f t="shared" si="46"/>
        <v>0</v>
      </c>
      <c r="O118" s="198">
        <f t="shared" si="46"/>
        <v>0</v>
      </c>
      <c r="P118" s="198">
        <f t="shared" si="46"/>
        <v>0</v>
      </c>
      <c r="Q118" s="233">
        <f t="shared" si="28"/>
        <v>0</v>
      </c>
      <c r="R118" s="198">
        <f aca="true" t="shared" si="47" ref="R118:X118">R119+R120</f>
        <v>0</v>
      </c>
      <c r="S118" s="198">
        <f t="shared" si="47"/>
        <v>0</v>
      </c>
      <c r="T118" s="198">
        <f t="shared" si="47"/>
        <v>0</v>
      </c>
      <c r="U118" s="198">
        <f t="shared" si="47"/>
        <v>0</v>
      </c>
      <c r="V118" s="198">
        <f t="shared" si="47"/>
        <v>0</v>
      </c>
      <c r="W118" s="198">
        <f t="shared" si="47"/>
        <v>0</v>
      </c>
      <c r="X118" s="198">
        <f t="shared" si="47"/>
        <v>0</v>
      </c>
      <c r="Y118" s="233">
        <f t="shared" si="29"/>
        <v>0</v>
      </c>
      <c r="Z118" s="198">
        <f>Z119+Z120</f>
        <v>0</v>
      </c>
      <c r="AA118" s="201">
        <f>+'A1'!M118+'A2'!Z118+'A3'!Q118+'A3'!Y118+'A3'!Z118</f>
        <v>0</v>
      </c>
      <c r="AB118" s="227"/>
      <c r="AC118" s="33"/>
    </row>
    <row r="119" spans="2:29" s="34" customFormat="1" ht="16.5" customHeight="1">
      <c r="B119" s="296"/>
      <c r="C119" s="147" t="s">
        <v>58</v>
      </c>
      <c r="D119" s="198">
        <v>0</v>
      </c>
      <c r="E119" s="198">
        <v>0</v>
      </c>
      <c r="F119" s="198">
        <v>0</v>
      </c>
      <c r="G119" s="198">
        <v>0</v>
      </c>
      <c r="H119" s="198">
        <v>0</v>
      </c>
      <c r="I119" s="198">
        <v>0</v>
      </c>
      <c r="J119" s="198">
        <v>0</v>
      </c>
      <c r="K119" s="198">
        <v>0</v>
      </c>
      <c r="L119" s="198">
        <v>0</v>
      </c>
      <c r="M119" s="198">
        <v>0</v>
      </c>
      <c r="N119" s="198">
        <v>0</v>
      </c>
      <c r="O119" s="198">
        <v>0</v>
      </c>
      <c r="P119" s="198">
        <v>0</v>
      </c>
      <c r="Q119" s="233">
        <f t="shared" si="28"/>
        <v>0</v>
      </c>
      <c r="R119" s="198">
        <v>0</v>
      </c>
      <c r="S119" s="198">
        <v>0</v>
      </c>
      <c r="T119" s="198">
        <v>0</v>
      </c>
      <c r="U119" s="198">
        <v>0</v>
      </c>
      <c r="V119" s="198">
        <v>0</v>
      </c>
      <c r="W119" s="198">
        <v>0</v>
      </c>
      <c r="X119" s="198">
        <v>0</v>
      </c>
      <c r="Y119" s="233">
        <f t="shared" si="29"/>
        <v>0</v>
      </c>
      <c r="Z119" s="198">
        <v>0</v>
      </c>
      <c r="AA119" s="201">
        <f>+'A1'!M119+'A2'!Z119+'A3'!Q119+'A3'!Y119+'A3'!Z119</f>
        <v>0</v>
      </c>
      <c r="AB119" s="227"/>
      <c r="AC119" s="33"/>
    </row>
    <row r="120" spans="2:29" s="34" customFormat="1" ht="16.5" customHeight="1">
      <c r="B120" s="296"/>
      <c r="C120" s="147" t="s">
        <v>59</v>
      </c>
      <c r="D120" s="198">
        <v>0</v>
      </c>
      <c r="E120" s="198">
        <v>0</v>
      </c>
      <c r="F120" s="198">
        <v>0</v>
      </c>
      <c r="G120" s="198">
        <v>0</v>
      </c>
      <c r="H120" s="198">
        <v>0</v>
      </c>
      <c r="I120" s="198">
        <v>0</v>
      </c>
      <c r="J120" s="198">
        <v>0</v>
      </c>
      <c r="K120" s="198">
        <v>0</v>
      </c>
      <c r="L120" s="198">
        <v>0</v>
      </c>
      <c r="M120" s="198">
        <v>0</v>
      </c>
      <c r="N120" s="198">
        <v>0</v>
      </c>
      <c r="O120" s="198">
        <v>0</v>
      </c>
      <c r="P120" s="198">
        <v>0</v>
      </c>
      <c r="Q120" s="233">
        <f t="shared" si="28"/>
        <v>0</v>
      </c>
      <c r="R120" s="198">
        <v>0</v>
      </c>
      <c r="S120" s="198">
        <v>0</v>
      </c>
      <c r="T120" s="198">
        <v>0</v>
      </c>
      <c r="U120" s="198">
        <v>0</v>
      </c>
      <c r="V120" s="198">
        <v>0</v>
      </c>
      <c r="W120" s="198">
        <v>0</v>
      </c>
      <c r="X120" s="198">
        <v>0</v>
      </c>
      <c r="Y120" s="233">
        <f t="shared" si="29"/>
        <v>0</v>
      </c>
      <c r="Z120" s="198">
        <v>0</v>
      </c>
      <c r="AA120" s="201">
        <f>+'A1'!M120+'A2'!Z120+'A3'!Q120+'A3'!Y120+'A3'!Z120</f>
        <v>0</v>
      </c>
      <c r="AB120" s="227"/>
      <c r="AC120" s="33"/>
    </row>
    <row r="121" spans="2:29" s="34" customFormat="1" ht="16.5" customHeight="1">
      <c r="B121" s="297"/>
      <c r="C121" s="299" t="s">
        <v>180</v>
      </c>
      <c r="D121" s="198">
        <v>0</v>
      </c>
      <c r="E121" s="198">
        <v>0</v>
      </c>
      <c r="F121" s="198">
        <v>0</v>
      </c>
      <c r="G121" s="198">
        <v>0</v>
      </c>
      <c r="H121" s="198">
        <v>0</v>
      </c>
      <c r="I121" s="198">
        <v>0</v>
      </c>
      <c r="J121" s="198">
        <v>0</v>
      </c>
      <c r="K121" s="198">
        <v>0</v>
      </c>
      <c r="L121" s="198">
        <v>0</v>
      </c>
      <c r="M121" s="198">
        <v>0</v>
      </c>
      <c r="N121" s="198">
        <v>0</v>
      </c>
      <c r="O121" s="198">
        <v>0</v>
      </c>
      <c r="P121" s="198">
        <v>0</v>
      </c>
      <c r="Q121" s="233">
        <f t="shared" si="28"/>
        <v>0</v>
      </c>
      <c r="R121" s="198">
        <v>0</v>
      </c>
      <c r="S121" s="198">
        <v>0</v>
      </c>
      <c r="T121" s="198">
        <v>0</v>
      </c>
      <c r="U121" s="198">
        <v>0</v>
      </c>
      <c r="V121" s="198">
        <v>0</v>
      </c>
      <c r="W121" s="198">
        <v>0</v>
      </c>
      <c r="X121" s="198">
        <v>0</v>
      </c>
      <c r="Y121" s="233">
        <f t="shared" si="29"/>
        <v>0</v>
      </c>
      <c r="Z121" s="198">
        <v>0</v>
      </c>
      <c r="AA121" s="201">
        <f>+'A1'!M121+'A2'!Z121+'A3'!Q121+'A3'!Y121+'A3'!Z121</f>
        <v>0</v>
      </c>
      <c r="AB121" s="227"/>
      <c r="AC121" s="33"/>
    </row>
    <row r="122" spans="2:29" s="34" customFormat="1" ht="16.5" customHeight="1">
      <c r="B122" s="297"/>
      <c r="C122" s="147" t="s">
        <v>70</v>
      </c>
      <c r="D122" s="198">
        <v>0</v>
      </c>
      <c r="E122" s="198">
        <v>0</v>
      </c>
      <c r="F122" s="198">
        <v>0</v>
      </c>
      <c r="G122" s="198">
        <v>0</v>
      </c>
      <c r="H122" s="198">
        <v>0</v>
      </c>
      <c r="I122" s="198">
        <v>0</v>
      </c>
      <c r="J122" s="198">
        <v>0</v>
      </c>
      <c r="K122" s="198">
        <v>0</v>
      </c>
      <c r="L122" s="198">
        <v>0</v>
      </c>
      <c r="M122" s="198">
        <v>0</v>
      </c>
      <c r="N122" s="198">
        <v>0</v>
      </c>
      <c r="O122" s="198">
        <v>0</v>
      </c>
      <c r="P122" s="198">
        <v>0</v>
      </c>
      <c r="Q122" s="233">
        <f t="shared" si="28"/>
        <v>0</v>
      </c>
      <c r="R122" s="198">
        <v>0</v>
      </c>
      <c r="S122" s="198">
        <v>0</v>
      </c>
      <c r="T122" s="198">
        <v>0</v>
      </c>
      <c r="U122" s="198">
        <v>0</v>
      </c>
      <c r="V122" s="198">
        <v>0</v>
      </c>
      <c r="W122" s="198">
        <v>0</v>
      </c>
      <c r="X122" s="198">
        <v>0</v>
      </c>
      <c r="Y122" s="233">
        <f t="shared" si="29"/>
        <v>0</v>
      </c>
      <c r="Z122" s="198">
        <v>0</v>
      </c>
      <c r="AA122" s="201">
        <f>+'A1'!M122+'A2'!Z122+'A3'!Q122+'A3'!Y122+'A3'!Z122</f>
        <v>0</v>
      </c>
      <c r="AB122" s="227"/>
      <c r="AC122" s="33"/>
    </row>
    <row r="123" spans="2:29" s="34" customFormat="1" ht="16.5" customHeight="1">
      <c r="B123" s="297"/>
      <c r="C123" s="147" t="s">
        <v>270</v>
      </c>
      <c r="D123" s="198">
        <v>0</v>
      </c>
      <c r="E123" s="198">
        <v>0</v>
      </c>
      <c r="F123" s="198">
        <v>0</v>
      </c>
      <c r="G123" s="198">
        <v>0</v>
      </c>
      <c r="H123" s="198">
        <v>0</v>
      </c>
      <c r="I123" s="198">
        <v>0</v>
      </c>
      <c r="J123" s="198">
        <v>0</v>
      </c>
      <c r="K123" s="198">
        <v>0</v>
      </c>
      <c r="L123" s="198">
        <v>0</v>
      </c>
      <c r="M123" s="198">
        <v>0</v>
      </c>
      <c r="N123" s="198">
        <v>0</v>
      </c>
      <c r="O123" s="198">
        <v>0</v>
      </c>
      <c r="P123" s="198">
        <v>0</v>
      </c>
      <c r="Q123" s="233">
        <f t="shared" si="28"/>
        <v>0</v>
      </c>
      <c r="R123" s="198">
        <v>0</v>
      </c>
      <c r="S123" s="198">
        <v>0</v>
      </c>
      <c r="T123" s="198">
        <v>0</v>
      </c>
      <c r="U123" s="198">
        <v>0</v>
      </c>
      <c r="V123" s="198">
        <v>0</v>
      </c>
      <c r="W123" s="198">
        <v>0</v>
      </c>
      <c r="X123" s="198">
        <v>0</v>
      </c>
      <c r="Y123" s="233">
        <f t="shared" si="29"/>
        <v>0</v>
      </c>
      <c r="Z123" s="198">
        <v>0</v>
      </c>
      <c r="AA123" s="201">
        <f>+'A1'!M123+'A2'!Z123+'A3'!Q123+'A3'!Y123+'A3'!Z123</f>
        <v>0</v>
      </c>
      <c r="AB123" s="227"/>
      <c r="AC123" s="33"/>
    </row>
    <row r="124" spans="2:29" s="34" customFormat="1" ht="16.5" customHeight="1">
      <c r="B124" s="297"/>
      <c r="C124" s="147" t="s">
        <v>181</v>
      </c>
      <c r="D124" s="198">
        <v>0</v>
      </c>
      <c r="E124" s="198">
        <v>0</v>
      </c>
      <c r="F124" s="198">
        <v>0</v>
      </c>
      <c r="G124" s="198">
        <v>0</v>
      </c>
      <c r="H124" s="198">
        <v>0</v>
      </c>
      <c r="I124" s="198">
        <v>0</v>
      </c>
      <c r="J124" s="198">
        <v>0</v>
      </c>
      <c r="K124" s="198">
        <v>0</v>
      </c>
      <c r="L124" s="198">
        <v>0</v>
      </c>
      <c r="M124" s="198">
        <v>0</v>
      </c>
      <c r="N124" s="198">
        <v>0</v>
      </c>
      <c r="O124" s="198">
        <v>0</v>
      </c>
      <c r="P124" s="198">
        <v>0</v>
      </c>
      <c r="Q124" s="233">
        <f t="shared" si="28"/>
        <v>0</v>
      </c>
      <c r="R124" s="198">
        <v>0</v>
      </c>
      <c r="S124" s="198">
        <v>0</v>
      </c>
      <c r="T124" s="198">
        <v>0</v>
      </c>
      <c r="U124" s="198">
        <v>0</v>
      </c>
      <c r="V124" s="198">
        <v>0</v>
      </c>
      <c r="W124" s="198">
        <v>0</v>
      </c>
      <c r="X124" s="198">
        <v>0</v>
      </c>
      <c r="Y124" s="233">
        <f t="shared" si="29"/>
        <v>0</v>
      </c>
      <c r="Z124" s="198">
        <v>0</v>
      </c>
      <c r="AA124" s="201">
        <f>+'A1'!M124+'A2'!Z124+'A3'!Q124+'A3'!Y124+'A3'!Z124</f>
        <v>0</v>
      </c>
      <c r="AB124" s="227"/>
      <c r="AC124" s="33"/>
    </row>
    <row r="125" spans="2:29" s="34" customFormat="1" ht="16.5" customHeight="1">
      <c r="B125" s="297"/>
      <c r="C125" s="303" t="s">
        <v>51</v>
      </c>
      <c r="D125" s="198">
        <v>0</v>
      </c>
      <c r="E125" s="198">
        <v>0</v>
      </c>
      <c r="F125" s="198">
        <v>0</v>
      </c>
      <c r="G125" s="198">
        <v>0</v>
      </c>
      <c r="H125" s="198">
        <v>0</v>
      </c>
      <c r="I125" s="198">
        <v>0</v>
      </c>
      <c r="J125" s="198">
        <v>0</v>
      </c>
      <c r="K125" s="198">
        <v>0</v>
      </c>
      <c r="L125" s="198">
        <v>0</v>
      </c>
      <c r="M125" s="198">
        <v>0</v>
      </c>
      <c r="N125" s="198">
        <v>0</v>
      </c>
      <c r="O125" s="198">
        <v>0</v>
      </c>
      <c r="P125" s="198">
        <v>0</v>
      </c>
      <c r="Q125" s="233">
        <f t="shared" si="28"/>
        <v>0</v>
      </c>
      <c r="R125" s="198">
        <v>0</v>
      </c>
      <c r="S125" s="198">
        <v>0</v>
      </c>
      <c r="T125" s="198">
        <v>0</v>
      </c>
      <c r="U125" s="198">
        <v>0</v>
      </c>
      <c r="V125" s="198">
        <v>0</v>
      </c>
      <c r="W125" s="198">
        <v>0</v>
      </c>
      <c r="X125" s="198">
        <v>0</v>
      </c>
      <c r="Y125" s="233">
        <f t="shared" si="29"/>
        <v>0</v>
      </c>
      <c r="Z125" s="198">
        <v>0</v>
      </c>
      <c r="AA125" s="201">
        <f>+'A1'!M125+'A2'!Z125+'A3'!Q125+'A3'!Y125+'A3'!Z125</f>
        <v>0</v>
      </c>
      <c r="AB125" s="227"/>
      <c r="AC125" s="33"/>
    </row>
    <row r="126" spans="2:29" s="34" customFormat="1" ht="16.5" customHeight="1">
      <c r="B126" s="297"/>
      <c r="C126" s="300" t="s">
        <v>217</v>
      </c>
      <c r="D126" s="198">
        <v>0</v>
      </c>
      <c r="E126" s="198">
        <v>0</v>
      </c>
      <c r="F126" s="198">
        <v>0</v>
      </c>
      <c r="G126" s="198">
        <v>0</v>
      </c>
      <c r="H126" s="198">
        <v>0</v>
      </c>
      <c r="I126" s="198">
        <v>0</v>
      </c>
      <c r="J126" s="198">
        <v>0</v>
      </c>
      <c r="K126" s="198">
        <v>0</v>
      </c>
      <c r="L126" s="198">
        <v>0</v>
      </c>
      <c r="M126" s="198">
        <v>0</v>
      </c>
      <c r="N126" s="198">
        <v>0</v>
      </c>
      <c r="O126" s="198">
        <v>0</v>
      </c>
      <c r="P126" s="198">
        <v>0</v>
      </c>
      <c r="Q126" s="233">
        <f t="shared" si="28"/>
        <v>0</v>
      </c>
      <c r="R126" s="198">
        <v>0</v>
      </c>
      <c r="S126" s="198">
        <v>0</v>
      </c>
      <c r="T126" s="198">
        <v>0</v>
      </c>
      <c r="U126" s="198">
        <v>0</v>
      </c>
      <c r="V126" s="198">
        <v>0</v>
      </c>
      <c r="W126" s="198">
        <v>0</v>
      </c>
      <c r="X126" s="198">
        <v>0</v>
      </c>
      <c r="Y126" s="233">
        <f t="shared" si="29"/>
        <v>0</v>
      </c>
      <c r="Z126" s="198">
        <v>0</v>
      </c>
      <c r="AA126" s="201">
        <f>+'A1'!M126+'A2'!Z126+'A3'!Q126+'A3'!Y126+'A3'!Z126</f>
        <v>0</v>
      </c>
      <c r="AB126" s="227"/>
      <c r="AC126" s="33"/>
    </row>
    <row r="127" spans="2:29" s="38" customFormat="1" ht="24.75" customHeight="1">
      <c r="B127" s="298"/>
      <c r="C127" s="146" t="s">
        <v>12</v>
      </c>
      <c r="D127" s="202">
        <f aca="true" t="shared" si="48" ref="D127:P127">D128+D129</f>
        <v>0</v>
      </c>
      <c r="E127" s="202">
        <f t="shared" si="48"/>
        <v>0</v>
      </c>
      <c r="F127" s="202">
        <f t="shared" si="48"/>
        <v>3</v>
      </c>
      <c r="G127" s="202">
        <f t="shared" si="48"/>
        <v>0</v>
      </c>
      <c r="H127" s="202">
        <f t="shared" si="48"/>
        <v>0</v>
      </c>
      <c r="I127" s="202">
        <f t="shared" si="48"/>
        <v>57</v>
      </c>
      <c r="J127" s="202">
        <f t="shared" si="48"/>
        <v>0</v>
      </c>
      <c r="K127" s="202">
        <f t="shared" si="48"/>
        <v>2</v>
      </c>
      <c r="L127" s="202">
        <f t="shared" si="48"/>
        <v>2.44132563279857</v>
      </c>
      <c r="M127" s="202">
        <f t="shared" si="48"/>
        <v>6</v>
      </c>
      <c r="N127" s="202">
        <f t="shared" si="48"/>
        <v>0</v>
      </c>
      <c r="O127" s="202">
        <f t="shared" si="48"/>
        <v>1</v>
      </c>
      <c r="P127" s="202">
        <f t="shared" si="48"/>
        <v>0</v>
      </c>
      <c r="Q127" s="203">
        <f t="shared" si="28"/>
        <v>71.44132563279857</v>
      </c>
      <c r="R127" s="202">
        <f aca="true" t="shared" si="49" ref="R127:X127">R128+R129</f>
        <v>0</v>
      </c>
      <c r="S127" s="202">
        <f t="shared" si="49"/>
        <v>0</v>
      </c>
      <c r="T127" s="202">
        <f t="shared" si="49"/>
        <v>0</v>
      </c>
      <c r="U127" s="202">
        <f t="shared" si="49"/>
        <v>0</v>
      </c>
      <c r="V127" s="202">
        <f t="shared" si="49"/>
        <v>0</v>
      </c>
      <c r="W127" s="202">
        <f t="shared" si="49"/>
        <v>0</v>
      </c>
      <c r="X127" s="202">
        <f t="shared" si="49"/>
        <v>0</v>
      </c>
      <c r="Y127" s="203">
        <f t="shared" si="29"/>
        <v>0</v>
      </c>
      <c r="Z127" s="202">
        <f>Z128+Z129</f>
        <v>0.5</v>
      </c>
      <c r="AA127" s="201">
        <f>+'A1'!M127+'A2'!Z127+'A3'!Q127+'A3'!Y127+'A3'!Z127</f>
        <v>734.9558043970443</v>
      </c>
      <c r="AB127" s="228"/>
      <c r="AC127" s="37"/>
    </row>
    <row r="128" spans="2:29" s="65" customFormat="1" ht="16.5" customHeight="1">
      <c r="B128" s="194"/>
      <c r="C128" s="147" t="s">
        <v>58</v>
      </c>
      <c r="D128" s="204">
        <v>0</v>
      </c>
      <c r="E128" s="204">
        <v>0</v>
      </c>
      <c r="F128" s="204">
        <v>3</v>
      </c>
      <c r="G128" s="204">
        <v>0</v>
      </c>
      <c r="H128" s="204">
        <v>0</v>
      </c>
      <c r="I128" s="204">
        <v>53</v>
      </c>
      <c r="J128" s="204">
        <v>0</v>
      </c>
      <c r="K128" s="204">
        <v>1</v>
      </c>
      <c r="L128" s="204">
        <v>2.44132563279857</v>
      </c>
      <c r="M128" s="204">
        <v>3</v>
      </c>
      <c r="N128" s="204">
        <v>0</v>
      </c>
      <c r="O128" s="204">
        <v>1</v>
      </c>
      <c r="P128" s="204">
        <v>0</v>
      </c>
      <c r="Q128" s="204">
        <f t="shared" si="28"/>
        <v>63.441325632798566</v>
      </c>
      <c r="R128" s="204">
        <v>0</v>
      </c>
      <c r="S128" s="204">
        <v>0</v>
      </c>
      <c r="T128" s="204">
        <v>0</v>
      </c>
      <c r="U128" s="204">
        <v>0</v>
      </c>
      <c r="V128" s="204">
        <v>0</v>
      </c>
      <c r="W128" s="204">
        <v>0</v>
      </c>
      <c r="X128" s="204">
        <v>0</v>
      </c>
      <c r="Y128" s="204">
        <f t="shared" si="29"/>
        <v>0</v>
      </c>
      <c r="Z128" s="204">
        <v>0.5</v>
      </c>
      <c r="AA128" s="201">
        <f>+'A1'!M128+'A2'!Z128+'A3'!Q128+'A3'!Y128+'A3'!Z128</f>
        <v>656.9558043970443</v>
      </c>
      <c r="AB128" s="230"/>
      <c r="AC128" s="64"/>
    </row>
    <row r="129" spans="2:29" s="34" customFormat="1" ht="16.5" customHeight="1">
      <c r="B129" s="297"/>
      <c r="C129" s="147" t="s">
        <v>59</v>
      </c>
      <c r="D129" s="198">
        <v>0</v>
      </c>
      <c r="E129" s="198">
        <v>0</v>
      </c>
      <c r="F129" s="198">
        <v>0</v>
      </c>
      <c r="G129" s="198">
        <v>0</v>
      </c>
      <c r="H129" s="198">
        <v>0</v>
      </c>
      <c r="I129" s="198">
        <v>4</v>
      </c>
      <c r="J129" s="198">
        <v>0</v>
      </c>
      <c r="K129" s="198">
        <v>1</v>
      </c>
      <c r="L129" s="198">
        <v>0</v>
      </c>
      <c r="M129" s="198">
        <v>3</v>
      </c>
      <c r="N129" s="198">
        <v>0</v>
      </c>
      <c r="O129" s="198">
        <v>0</v>
      </c>
      <c r="P129" s="198">
        <v>0</v>
      </c>
      <c r="Q129" s="233">
        <f t="shared" si="28"/>
        <v>8</v>
      </c>
      <c r="R129" s="198">
        <v>0</v>
      </c>
      <c r="S129" s="198">
        <v>0</v>
      </c>
      <c r="T129" s="198">
        <v>0</v>
      </c>
      <c r="U129" s="198">
        <v>0</v>
      </c>
      <c r="V129" s="198">
        <v>0</v>
      </c>
      <c r="W129" s="198">
        <v>0</v>
      </c>
      <c r="X129" s="198">
        <v>0</v>
      </c>
      <c r="Y129" s="233">
        <f t="shared" si="29"/>
        <v>0</v>
      </c>
      <c r="Z129" s="198">
        <v>0</v>
      </c>
      <c r="AA129" s="201">
        <f>+'A1'!M129+'A2'!Z129+'A3'!Q129+'A3'!Y129+'A3'!Z129</f>
        <v>78</v>
      </c>
      <c r="AB129" s="227"/>
      <c r="AC129" s="33"/>
    </row>
    <row r="130" spans="2:29" s="38" customFormat="1" ht="30" customHeight="1">
      <c r="B130" s="301"/>
      <c r="C130" s="146" t="s">
        <v>47</v>
      </c>
      <c r="D130" s="203">
        <f aca="true" t="shared" si="50" ref="D130:J130">+SUM(D127,D118,D115)</f>
        <v>0</v>
      </c>
      <c r="E130" s="203">
        <f t="shared" si="50"/>
        <v>0</v>
      </c>
      <c r="F130" s="203">
        <f t="shared" si="50"/>
        <v>3</v>
      </c>
      <c r="G130" s="203">
        <f t="shared" si="50"/>
        <v>0</v>
      </c>
      <c r="H130" s="203">
        <f t="shared" si="50"/>
        <v>0</v>
      </c>
      <c r="I130" s="203">
        <f t="shared" si="50"/>
        <v>57</v>
      </c>
      <c r="J130" s="203">
        <f t="shared" si="50"/>
        <v>0</v>
      </c>
      <c r="K130" s="203">
        <f aca="true" t="shared" si="51" ref="K130:Z130">+SUM(K127,K118,K115)</f>
        <v>2</v>
      </c>
      <c r="L130" s="203">
        <f t="shared" si="51"/>
        <v>2.44132563279857</v>
      </c>
      <c r="M130" s="203">
        <f t="shared" si="51"/>
        <v>6</v>
      </c>
      <c r="N130" s="203">
        <f t="shared" si="51"/>
        <v>0</v>
      </c>
      <c r="O130" s="203">
        <f t="shared" si="51"/>
        <v>1</v>
      </c>
      <c r="P130" s="203">
        <f t="shared" si="51"/>
        <v>0</v>
      </c>
      <c r="Q130" s="203">
        <f t="shared" si="28"/>
        <v>71.44132563279857</v>
      </c>
      <c r="R130" s="203">
        <f t="shared" si="51"/>
        <v>0</v>
      </c>
      <c r="S130" s="203">
        <f t="shared" si="51"/>
        <v>0</v>
      </c>
      <c r="T130" s="203">
        <f t="shared" si="51"/>
        <v>0</v>
      </c>
      <c r="U130" s="203">
        <f t="shared" si="51"/>
        <v>0</v>
      </c>
      <c r="V130" s="203">
        <f>+SUM(V127,V118,V115)</f>
        <v>0</v>
      </c>
      <c r="W130" s="203">
        <f t="shared" si="51"/>
        <v>0</v>
      </c>
      <c r="X130" s="203">
        <f t="shared" si="51"/>
        <v>0</v>
      </c>
      <c r="Y130" s="203">
        <f t="shared" si="29"/>
        <v>0</v>
      </c>
      <c r="Z130" s="203">
        <f t="shared" si="51"/>
        <v>0.5</v>
      </c>
      <c r="AA130" s="201">
        <f>+'A1'!M130+'A2'!Z130+'A3'!Q130+'A3'!Y130+'A3'!Z130</f>
        <v>1021.3624286821924</v>
      </c>
      <c r="AB130" s="226"/>
      <c r="AC130" s="37"/>
    </row>
    <row r="131" spans="2:29" s="65" customFormat="1" ht="16.5" customHeight="1">
      <c r="B131" s="194"/>
      <c r="C131" s="195" t="s">
        <v>229</v>
      </c>
      <c r="D131" s="204">
        <v>0</v>
      </c>
      <c r="E131" s="204">
        <v>0</v>
      </c>
      <c r="F131" s="204">
        <v>0</v>
      </c>
      <c r="G131" s="204">
        <v>0</v>
      </c>
      <c r="H131" s="204">
        <v>0</v>
      </c>
      <c r="I131" s="204">
        <v>0</v>
      </c>
      <c r="J131" s="204">
        <v>0</v>
      </c>
      <c r="K131" s="204">
        <v>0</v>
      </c>
      <c r="L131" s="204">
        <v>0</v>
      </c>
      <c r="M131" s="204">
        <v>0</v>
      </c>
      <c r="N131" s="204">
        <v>0</v>
      </c>
      <c r="O131" s="204">
        <v>0</v>
      </c>
      <c r="P131" s="204">
        <v>0</v>
      </c>
      <c r="Q131" s="204">
        <f t="shared" si="28"/>
        <v>0</v>
      </c>
      <c r="R131" s="204">
        <v>0</v>
      </c>
      <c r="S131" s="204">
        <v>0</v>
      </c>
      <c r="T131" s="204">
        <v>0</v>
      </c>
      <c r="U131" s="204">
        <v>0</v>
      </c>
      <c r="V131" s="204">
        <v>0</v>
      </c>
      <c r="W131" s="204">
        <v>0</v>
      </c>
      <c r="X131" s="204">
        <v>0</v>
      </c>
      <c r="Y131" s="204">
        <f t="shared" si="29"/>
        <v>0</v>
      </c>
      <c r="Z131" s="204">
        <v>0</v>
      </c>
      <c r="AA131" s="205">
        <f>+'A1'!M131+'A2'!Z131+'A3'!Q131+'A3'!Y131+'A3'!Z131</f>
        <v>0</v>
      </c>
      <c r="AB131" s="229"/>
      <c r="AC131" s="64"/>
    </row>
    <row r="132" spans="2:29" s="65" customFormat="1" ht="16.5" customHeight="1">
      <c r="B132" s="196"/>
      <c r="C132" s="197" t="s">
        <v>230</v>
      </c>
      <c r="D132" s="206">
        <v>0</v>
      </c>
      <c r="E132" s="206">
        <v>0</v>
      </c>
      <c r="F132" s="206">
        <v>0</v>
      </c>
      <c r="G132" s="206">
        <v>0</v>
      </c>
      <c r="H132" s="206">
        <v>0</v>
      </c>
      <c r="I132" s="206">
        <v>0</v>
      </c>
      <c r="J132" s="206">
        <v>0</v>
      </c>
      <c r="K132" s="206">
        <v>0</v>
      </c>
      <c r="L132" s="206">
        <v>2.44132563279857</v>
      </c>
      <c r="M132" s="206">
        <v>0</v>
      </c>
      <c r="N132" s="206">
        <v>0</v>
      </c>
      <c r="O132" s="206">
        <v>0</v>
      </c>
      <c r="P132" s="206">
        <v>0</v>
      </c>
      <c r="Q132" s="204">
        <f t="shared" si="28"/>
        <v>2.44132563279857</v>
      </c>
      <c r="R132" s="206">
        <v>0</v>
      </c>
      <c r="S132" s="206">
        <v>0</v>
      </c>
      <c r="T132" s="206">
        <v>0</v>
      </c>
      <c r="U132" s="206">
        <v>0</v>
      </c>
      <c r="V132" s="206">
        <v>0</v>
      </c>
      <c r="W132" s="206">
        <v>0</v>
      </c>
      <c r="X132" s="206">
        <v>0</v>
      </c>
      <c r="Y132" s="204">
        <f t="shared" si="29"/>
        <v>0</v>
      </c>
      <c r="Z132" s="206">
        <v>0</v>
      </c>
      <c r="AA132" s="205">
        <f>+'A1'!M132+'A2'!Z132+'A3'!Q132+'A3'!Y132+'A3'!Z132</f>
        <v>170.5438043970442</v>
      </c>
      <c r="AB132" s="230"/>
      <c r="AC132" s="64"/>
    </row>
    <row r="133" spans="2:29" s="38" customFormat="1" ht="30" customHeight="1">
      <c r="B133" s="302"/>
      <c r="C133" s="148" t="s">
        <v>19</v>
      </c>
      <c r="D133" s="211">
        <f>+D130+D111</f>
        <v>0</v>
      </c>
      <c r="E133" s="211">
        <f aca="true" t="shared" si="52" ref="E133:P133">+E130+E111</f>
        <v>0</v>
      </c>
      <c r="F133" s="211">
        <f t="shared" si="52"/>
        <v>3</v>
      </c>
      <c r="G133" s="211">
        <f t="shared" si="52"/>
        <v>0</v>
      </c>
      <c r="H133" s="211">
        <f t="shared" si="52"/>
        <v>0</v>
      </c>
      <c r="I133" s="211">
        <f t="shared" si="52"/>
        <v>59</v>
      </c>
      <c r="J133" s="211">
        <f t="shared" si="52"/>
        <v>0</v>
      </c>
      <c r="K133" s="211">
        <f t="shared" si="52"/>
        <v>3</v>
      </c>
      <c r="L133" s="211">
        <f t="shared" si="52"/>
        <v>4.88265126559714</v>
      </c>
      <c r="M133" s="211">
        <f t="shared" si="52"/>
        <v>8</v>
      </c>
      <c r="N133" s="211">
        <f t="shared" si="52"/>
        <v>0</v>
      </c>
      <c r="O133" s="211">
        <f t="shared" si="52"/>
        <v>1</v>
      </c>
      <c r="P133" s="211">
        <f t="shared" si="52"/>
        <v>0</v>
      </c>
      <c r="Q133" s="211">
        <f t="shared" si="28"/>
        <v>78.88265126559713</v>
      </c>
      <c r="R133" s="211">
        <f>+R130+R111</f>
        <v>0</v>
      </c>
      <c r="S133" s="211">
        <f aca="true" t="shared" si="53" ref="S133:X133">+S130+S111</f>
        <v>0</v>
      </c>
      <c r="T133" s="211">
        <f t="shared" si="53"/>
        <v>0</v>
      </c>
      <c r="U133" s="211">
        <f t="shared" si="53"/>
        <v>0</v>
      </c>
      <c r="V133" s="211">
        <f t="shared" si="53"/>
        <v>0</v>
      </c>
      <c r="W133" s="211">
        <f t="shared" si="53"/>
        <v>0</v>
      </c>
      <c r="X133" s="211">
        <f t="shared" si="53"/>
        <v>0</v>
      </c>
      <c r="Y133" s="211">
        <f t="shared" si="29"/>
        <v>0</v>
      </c>
      <c r="Z133" s="211">
        <f>+Z130+Z111</f>
        <v>1</v>
      </c>
      <c r="AA133" s="222">
        <f>+'A1'!M133+'A2'!Z133+'A3'!Q133+'A3'!Y133+'A3'!Z133</f>
        <v>1742.3820793643852</v>
      </c>
      <c r="AB133" s="226"/>
      <c r="AC133" s="37"/>
    </row>
    <row r="134" spans="2:29" s="38" customFormat="1" ht="30" customHeight="1">
      <c r="B134" s="302"/>
      <c r="C134" s="148" t="s">
        <v>49</v>
      </c>
      <c r="D134" s="234">
        <v>0</v>
      </c>
      <c r="E134" s="234">
        <v>0</v>
      </c>
      <c r="F134" s="234">
        <v>0</v>
      </c>
      <c r="G134" s="234">
        <v>0</v>
      </c>
      <c r="H134" s="234">
        <v>0</v>
      </c>
      <c r="I134" s="234">
        <v>0</v>
      </c>
      <c r="J134" s="234">
        <v>0</v>
      </c>
      <c r="K134" s="234">
        <v>0</v>
      </c>
      <c r="L134" s="234">
        <v>0</v>
      </c>
      <c r="M134" s="234">
        <v>0</v>
      </c>
      <c r="N134" s="234">
        <v>0</v>
      </c>
      <c r="O134" s="234">
        <v>0</v>
      </c>
      <c r="P134" s="234">
        <v>0</v>
      </c>
      <c r="Q134" s="386"/>
      <c r="R134" s="234">
        <v>0</v>
      </c>
      <c r="S134" s="234">
        <v>0</v>
      </c>
      <c r="T134" s="234">
        <v>0</v>
      </c>
      <c r="U134" s="234">
        <v>0</v>
      </c>
      <c r="V134" s="234">
        <v>0</v>
      </c>
      <c r="W134" s="234">
        <v>0</v>
      </c>
      <c r="X134" s="234">
        <v>0</v>
      </c>
      <c r="Y134" s="234"/>
      <c r="Z134" s="234"/>
      <c r="AA134" s="222"/>
      <c r="AB134" s="226"/>
      <c r="AC134" s="37"/>
    </row>
    <row r="135" spans="2:30" s="38" customFormat="1" ht="30" customHeight="1">
      <c r="B135" s="302"/>
      <c r="C135" s="148" t="s">
        <v>20</v>
      </c>
      <c r="D135" s="211">
        <f aca="true" t="shared" si="54" ref="D135:Z135">+D25+D44+D68+D91+D133</f>
        <v>7.786764462084658</v>
      </c>
      <c r="E135" s="211">
        <f t="shared" si="54"/>
        <v>133.01363218263427</v>
      </c>
      <c r="F135" s="211">
        <f t="shared" si="54"/>
        <v>440.5373854433144</v>
      </c>
      <c r="G135" s="211">
        <f t="shared" si="54"/>
        <v>2.9120294586379782</v>
      </c>
      <c r="H135" s="211">
        <f t="shared" si="54"/>
        <v>5.923</v>
      </c>
      <c r="I135" s="211">
        <f t="shared" si="54"/>
        <v>663.0724319575138</v>
      </c>
      <c r="J135" s="211">
        <f t="shared" si="54"/>
        <v>194.6228057491459</v>
      </c>
      <c r="K135" s="211">
        <f t="shared" si="54"/>
        <v>118.10219074862647</v>
      </c>
      <c r="L135" s="211">
        <f t="shared" si="54"/>
        <v>8.824978763835265</v>
      </c>
      <c r="M135" s="211">
        <f t="shared" si="54"/>
        <v>1274.800620010877</v>
      </c>
      <c r="N135" s="211">
        <f t="shared" si="54"/>
        <v>68.64897219452071</v>
      </c>
      <c r="O135" s="211">
        <f t="shared" si="54"/>
        <v>20.45705993796651</v>
      </c>
      <c r="P135" s="211">
        <f t="shared" si="54"/>
        <v>1294.1884907963642</v>
      </c>
      <c r="Q135" s="211">
        <f>+SUM(D135:P135)</f>
        <v>4232.890361705522</v>
      </c>
      <c r="R135" s="211">
        <f t="shared" si="54"/>
        <v>0</v>
      </c>
      <c r="S135" s="211">
        <f t="shared" si="54"/>
        <v>0</v>
      </c>
      <c r="T135" s="211">
        <f t="shared" si="54"/>
        <v>0.03973</v>
      </c>
      <c r="U135" s="211">
        <f>+U25+U44+U68+U91+U133</f>
        <v>0</v>
      </c>
      <c r="V135" s="211">
        <f>+V25+V44+V68+V91+V133</f>
        <v>0</v>
      </c>
      <c r="W135" s="211">
        <f t="shared" si="54"/>
        <v>0</v>
      </c>
      <c r="X135" s="211">
        <f t="shared" si="54"/>
        <v>5.617999999999999</v>
      </c>
      <c r="Y135" s="211">
        <f>+SUM(R135:X135)</f>
        <v>5.657729999999999</v>
      </c>
      <c r="Z135" s="211">
        <f t="shared" si="54"/>
        <v>3448.3405267719604</v>
      </c>
      <c r="AA135" s="222">
        <f>+'A1'!M134+'A2'!Z134+'A3'!Q135+'A3'!Y135+'A3'!Z135+AA134</f>
        <v>82921.04778117324</v>
      </c>
      <c r="AB135" s="226"/>
      <c r="AC135" s="37"/>
      <c r="AD135" s="65"/>
    </row>
    <row r="136" spans="2:29" s="65" customFormat="1" ht="16.5" customHeight="1">
      <c r="B136" s="194"/>
      <c r="C136" s="195" t="s">
        <v>229</v>
      </c>
      <c r="D136" s="204">
        <f aca="true" t="shared" si="55" ref="D136:Z136">+D26+D45+D69+D92+D112+D131</f>
        <v>0</v>
      </c>
      <c r="E136" s="204">
        <f t="shared" si="55"/>
        <v>0</v>
      </c>
      <c r="F136" s="204">
        <f t="shared" si="55"/>
        <v>0</v>
      </c>
      <c r="G136" s="204">
        <f t="shared" si="55"/>
        <v>0</v>
      </c>
      <c r="H136" s="204">
        <f t="shared" si="55"/>
        <v>0</v>
      </c>
      <c r="I136" s="204">
        <f t="shared" si="55"/>
        <v>0</v>
      </c>
      <c r="J136" s="204">
        <f t="shared" si="55"/>
        <v>0</v>
      </c>
      <c r="K136" s="204">
        <f t="shared" si="55"/>
        <v>0</v>
      </c>
      <c r="L136" s="204">
        <f t="shared" si="55"/>
        <v>0</v>
      </c>
      <c r="M136" s="204">
        <f t="shared" si="55"/>
        <v>0</v>
      </c>
      <c r="N136" s="204">
        <f t="shared" si="55"/>
        <v>0</v>
      </c>
      <c r="O136" s="204">
        <f t="shared" si="55"/>
        <v>0</v>
      </c>
      <c r="P136" s="204">
        <f t="shared" si="55"/>
        <v>0</v>
      </c>
      <c r="Q136" s="204">
        <f>+SUM(D136:P136)</f>
        <v>0</v>
      </c>
      <c r="R136" s="204">
        <f t="shared" si="55"/>
        <v>0</v>
      </c>
      <c r="S136" s="204">
        <f t="shared" si="55"/>
        <v>0</v>
      </c>
      <c r="T136" s="204">
        <f t="shared" si="55"/>
        <v>0</v>
      </c>
      <c r="U136" s="204">
        <f t="shared" si="55"/>
        <v>0</v>
      </c>
      <c r="V136" s="204">
        <f>+V26+V45+V69+V92+V112+V131</f>
        <v>0</v>
      </c>
      <c r="W136" s="204">
        <f t="shared" si="55"/>
        <v>0</v>
      </c>
      <c r="X136" s="204">
        <f t="shared" si="55"/>
        <v>0</v>
      </c>
      <c r="Y136" s="204">
        <f>+SUM(R136:X136)</f>
        <v>0</v>
      </c>
      <c r="Z136" s="204">
        <f t="shared" si="55"/>
        <v>0</v>
      </c>
      <c r="AA136" s="218">
        <f>+'A1'!M135+'A2'!Z135+'A3'!Q136+'A3'!Y136+'A3'!Z136</f>
        <v>724</v>
      </c>
      <c r="AB136" s="229"/>
      <c r="AC136" s="64"/>
    </row>
    <row r="137" spans="2:30" s="65" customFormat="1" ht="16.5" customHeight="1">
      <c r="B137" s="194"/>
      <c r="C137" s="195" t="s">
        <v>230</v>
      </c>
      <c r="D137" s="204">
        <f aca="true" t="shared" si="56" ref="D137:P137">+D27+D46+D70+D93+D113+D132</f>
        <v>1.281900462084659</v>
      </c>
      <c r="E137" s="204">
        <f t="shared" si="56"/>
        <v>0.2098789373991498</v>
      </c>
      <c r="F137" s="204">
        <f t="shared" si="56"/>
        <v>1.8702311385962442</v>
      </c>
      <c r="G137" s="204">
        <f t="shared" si="56"/>
        <v>0.5737792749196883</v>
      </c>
      <c r="H137" s="204">
        <f t="shared" si="56"/>
        <v>0</v>
      </c>
      <c r="I137" s="204">
        <f t="shared" si="56"/>
        <v>8.33701092841001</v>
      </c>
      <c r="J137" s="204">
        <f t="shared" si="56"/>
        <v>0.6906404919754</v>
      </c>
      <c r="K137" s="204">
        <f t="shared" si="56"/>
        <v>3.3080189304129903</v>
      </c>
      <c r="L137" s="204">
        <f t="shared" si="56"/>
        <v>2.605779131036695</v>
      </c>
      <c r="M137" s="204">
        <f t="shared" si="56"/>
        <v>10.726833214584913</v>
      </c>
      <c r="N137" s="204">
        <f t="shared" si="56"/>
        <v>0.046468847065259784</v>
      </c>
      <c r="O137" s="204">
        <f t="shared" si="56"/>
        <v>0.0017816534547698598</v>
      </c>
      <c r="P137" s="204">
        <f t="shared" si="56"/>
        <v>2.8184345112108247</v>
      </c>
      <c r="Q137" s="204">
        <f>+SUM(D137:P137)</f>
        <v>32.4707575211506</v>
      </c>
      <c r="R137" s="204">
        <f>+R27+R46+R70+R93+R113+R132</f>
        <v>0</v>
      </c>
      <c r="S137" s="204">
        <f>+S27+S46+S70+S93+S113+S132</f>
        <v>0</v>
      </c>
      <c r="T137" s="204">
        <f>+T27+T46+T70+T93+T113+T132</f>
        <v>0</v>
      </c>
      <c r="U137" s="204">
        <f>+U27+U46+U70+U93+U113+U132</f>
        <v>0</v>
      </c>
      <c r="V137" s="204">
        <f>+V27+V46+V70+V93+V113+V132</f>
        <v>0</v>
      </c>
      <c r="W137" s="204">
        <f>+W27+W46+W70+W93+W113+W132</f>
        <v>0</v>
      </c>
      <c r="X137" s="204">
        <f>+X27+X46+X70+X93+X113+X132</f>
        <v>0</v>
      </c>
      <c r="Y137" s="204">
        <f>+SUM(R137:X137)</f>
        <v>0</v>
      </c>
      <c r="Z137" s="204">
        <f>+Z27+Z46+Z70+Z93+Z113+Z132</f>
        <v>4.7071896165434834</v>
      </c>
      <c r="AA137" s="218">
        <f>+'A1'!M136+'A2'!Z136+'A3'!Q137+'A3'!Y137+'A3'!Z137</f>
        <v>1767.9489395140736</v>
      </c>
      <c r="AB137" s="229"/>
      <c r="AC137" s="64"/>
      <c r="AD137" s="138"/>
    </row>
    <row r="138" spans="2:30" s="150" customFormat="1" ht="16.5" customHeight="1">
      <c r="B138" s="194"/>
      <c r="C138" s="195" t="s">
        <v>50</v>
      </c>
      <c r="D138" s="235">
        <v>0.11397999999999998</v>
      </c>
      <c r="E138" s="235">
        <v>0</v>
      </c>
      <c r="F138" s="235">
        <v>5.300070000000001</v>
      </c>
      <c r="G138" s="235">
        <v>0</v>
      </c>
      <c r="H138" s="235">
        <v>0</v>
      </c>
      <c r="I138" s="235">
        <v>0.07460144200468988</v>
      </c>
      <c r="J138" s="235">
        <v>33.738080000000004</v>
      </c>
      <c r="K138" s="235">
        <v>2.56455</v>
      </c>
      <c r="L138" s="235">
        <v>3.8204836327985703</v>
      </c>
      <c r="M138" s="235">
        <v>104.41806276286627</v>
      </c>
      <c r="N138" s="235">
        <v>0</v>
      </c>
      <c r="O138" s="235">
        <v>1.1398</v>
      </c>
      <c r="P138" s="235">
        <v>4.644108261984216</v>
      </c>
      <c r="Q138" s="235">
        <f>+SUM(D138:P138)</f>
        <v>155.81373609965377</v>
      </c>
      <c r="R138" s="235">
        <v>0</v>
      </c>
      <c r="S138" s="235">
        <v>0</v>
      </c>
      <c r="T138" s="235">
        <v>0</v>
      </c>
      <c r="U138" s="235">
        <v>0</v>
      </c>
      <c r="V138" s="235">
        <v>0</v>
      </c>
      <c r="W138" s="235">
        <v>0</v>
      </c>
      <c r="X138" s="235">
        <v>0</v>
      </c>
      <c r="Y138" s="385">
        <f t="shared" si="29"/>
        <v>0</v>
      </c>
      <c r="Z138" s="235">
        <v>0</v>
      </c>
      <c r="AA138" s="218">
        <f>'A1'!M137+'A2'!Z137+'A3'!Q138+'A3'!Y138+'A3'!Z138</f>
        <v>155.81373609965377</v>
      </c>
      <c r="AB138" s="229"/>
      <c r="AC138" s="149"/>
      <c r="AD138" s="49"/>
    </row>
    <row r="139" spans="2:30" s="139" customFormat="1" ht="9.75" customHeight="1">
      <c r="B139" s="305"/>
      <c r="C139" s="306"/>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4"/>
      <c r="AB139" s="236"/>
      <c r="AC139" s="142"/>
      <c r="AD139" s="49"/>
    </row>
    <row r="140" spans="2:28" ht="133.5" customHeight="1">
      <c r="B140" s="53"/>
      <c r="C140" s="412" t="s">
        <v>307</v>
      </c>
      <c r="D140" s="412"/>
      <c r="E140" s="412"/>
      <c r="F140" s="412"/>
      <c r="G140" s="412"/>
      <c r="H140" s="412"/>
      <c r="I140" s="412"/>
      <c r="J140" s="412"/>
      <c r="K140" s="412"/>
      <c r="L140" s="412"/>
      <c r="M140" s="412"/>
      <c r="N140" s="412"/>
      <c r="O140" s="412"/>
      <c r="P140" s="412"/>
      <c r="Q140" s="412"/>
      <c r="R140" s="412"/>
      <c r="S140" s="412"/>
      <c r="T140" s="412"/>
      <c r="U140" s="412"/>
      <c r="V140" s="412"/>
      <c r="W140" s="412"/>
      <c r="X140" s="412"/>
      <c r="Y140" s="412"/>
      <c r="Z140" s="412"/>
      <c r="AA140" s="412"/>
      <c r="AB140" s="109"/>
    </row>
    <row r="141" ht="12"/>
    <row r="142" ht="12"/>
  </sheetData>
  <sheetProtection/>
  <mergeCells count="10">
    <mergeCell ref="D7:Q7"/>
    <mergeCell ref="R7:Y7"/>
    <mergeCell ref="C140:AA140"/>
    <mergeCell ref="C2:AA2"/>
    <mergeCell ref="C3:AA3"/>
    <mergeCell ref="C4:AA4"/>
    <mergeCell ref="C5:AA5"/>
    <mergeCell ref="Z7:Z8"/>
    <mergeCell ref="AA7:AA8"/>
    <mergeCell ref="D6:AB6"/>
  </mergeCells>
  <conditionalFormatting sqref="AB132 AB29:AB43 AB113 AB93 AB70 AB53:AB67 AB27 AB46 AB76:AB90 AB96:AB110 AB115:AB129 AB10:AB24">
    <cfRule type="expression" priority="1" dxfId="0" stopIfTrue="1">
      <formula>AB10=1</formula>
    </cfRule>
  </conditionalFormatting>
  <conditionalFormatting sqref="D9:AA139">
    <cfRule type="expression" priority="2" dxfId="0" stopIfTrue="1">
      <formula>AND(D9&lt;&gt;"",OR(D9&lt;0,NOT(ISNUMBER(D9))))</formula>
    </cfRule>
  </conditionalFormatting>
  <conditionalFormatting sqref="D6:F6">
    <cfRule type="expression" priority="3" dxfId="59" stopIfTrue="1">
      <formula>COUNTA(D10:AA138)&lt;&gt;COUNTIF(D10:AA138,"&gt;=0")</formula>
    </cfRule>
  </conditionalFormatting>
  <conditionalFormatting sqref="G6:AB6">
    <cfRule type="expression" priority="82" dxfId="59" stopIfTrue="1">
      <formula>COUNTA(G10:AC138)&lt;&gt;COUNTIF(G10:AC138,"&gt;=0")</formula>
    </cfRule>
  </conditionalFormatting>
  <printOptions/>
  <pageMargins left="0.7480314960629921" right="0.45" top="0.984251968503937" bottom="0.984251968503937" header="0.5118110236220472" footer="0.5118110236220472"/>
  <pageSetup horizontalDpi="600" verticalDpi="600" orientation="portrait" paperSize="8" scale="60" r:id="rId1"/>
  <headerFooter alignWithMargins="0">
    <oddFooter>&amp;R2016 Triennial Central Bank Survey</oddFooter>
  </headerFooter>
  <rowBreaks count="1" manualBreakCount="1">
    <brk id="74" min="1" max="26" man="1"/>
  </rowBreaks>
</worksheet>
</file>

<file path=xl/worksheets/sheet6.xml><?xml version="1.0" encoding="utf-8"?>
<worksheet xmlns="http://schemas.openxmlformats.org/spreadsheetml/2006/main" xmlns:r="http://schemas.openxmlformats.org/officeDocument/2006/relationships">
  <sheetPr codeName="Sheet13">
    <outlinePr summaryBelow="0" summaryRight="0"/>
  </sheetPr>
  <dimension ref="B1:AX138"/>
  <sheetViews>
    <sheetView showGridLines="0" zoomScale="75" zoomScaleNormal="75" zoomScaleSheetLayoutView="70" workbookViewId="0" topLeftCell="A1">
      <pane xSplit="3" ySplit="8" topLeftCell="D69" activePane="bottomRight" state="frozen"/>
      <selection pane="topLeft" activeCell="A1" sqref="A1"/>
      <selection pane="topRight" activeCell="D1" sqref="D1"/>
      <selection pane="bottomLeft" activeCell="A9" sqref="A9"/>
      <selection pane="bottomRight" activeCell="AP1" sqref="AP1:CB16384"/>
    </sheetView>
  </sheetViews>
  <sheetFormatPr defaultColWidth="0" defaultRowHeight="12" zeroHeight="1"/>
  <cols>
    <col min="1" max="1" width="1.75390625" style="49" customWidth="1"/>
    <col min="2" max="2" width="1.75390625" style="110" customWidth="1"/>
    <col min="3" max="3" width="50.75390625" style="110" customWidth="1"/>
    <col min="4" max="26" width="7.75390625" style="49" customWidth="1"/>
    <col min="27" max="27" width="7.75390625" style="0" customWidth="1"/>
    <col min="28" max="38" width="7.75390625" style="52" customWidth="1"/>
    <col min="39" max="39" width="8.875" style="52" customWidth="1"/>
    <col min="40" max="41" width="1.75390625" style="49" customWidth="1"/>
    <col min="42" max="16384" width="0" style="49" hidden="1" customWidth="1"/>
  </cols>
  <sheetData>
    <row r="1" spans="2:41" s="24" customFormat="1" ht="19.5" customHeight="1">
      <c r="B1" s="320" t="s">
        <v>16</v>
      </c>
      <c r="C1" s="318"/>
      <c r="D1" s="22"/>
      <c r="E1" s="22"/>
      <c r="F1" s="22"/>
      <c r="G1" s="22"/>
      <c r="H1" s="22"/>
      <c r="I1" s="22"/>
      <c r="J1" s="22"/>
      <c r="K1" s="22"/>
      <c r="L1" s="22"/>
      <c r="M1" s="22"/>
      <c r="N1" s="22"/>
      <c r="O1" s="22"/>
      <c r="P1" s="22"/>
      <c r="Q1" s="22"/>
      <c r="R1" s="22"/>
      <c r="S1" s="22"/>
      <c r="T1" s="22"/>
      <c r="U1" s="22"/>
      <c r="V1" s="22"/>
      <c r="W1" s="22"/>
      <c r="X1" s="22"/>
      <c r="Y1" s="22"/>
      <c r="Z1" s="22"/>
      <c r="AB1" s="28"/>
      <c r="AC1" s="28"/>
      <c r="AD1" s="28"/>
      <c r="AE1" s="28"/>
      <c r="AF1" s="28"/>
      <c r="AG1" s="28"/>
      <c r="AH1" s="28"/>
      <c r="AI1" s="28"/>
      <c r="AJ1" s="28"/>
      <c r="AK1" s="28"/>
      <c r="AL1" s="28"/>
      <c r="AM1" s="166"/>
      <c r="AN1" s="23"/>
      <c r="AO1" s="22"/>
    </row>
    <row r="2" spans="2:41" s="24" customFormat="1" ht="19.5" customHeight="1">
      <c r="B2" s="112"/>
      <c r="C2" s="407" t="s">
        <v>60</v>
      </c>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23"/>
      <c r="AO2" s="17"/>
    </row>
    <row r="3" spans="2:41" s="24" customFormat="1" ht="19.5" customHeight="1">
      <c r="B3" s="107"/>
      <c r="C3" s="407" t="s">
        <v>55</v>
      </c>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23"/>
      <c r="AO3" s="17"/>
    </row>
    <row r="4" spans="2:41" s="24" customFormat="1" ht="19.5" customHeight="1">
      <c r="B4" s="107"/>
      <c r="C4" s="407" t="s">
        <v>281</v>
      </c>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23"/>
      <c r="AO4" s="56"/>
    </row>
    <row r="5" spans="2:50" s="24" customFormat="1" ht="19.5" customHeight="1">
      <c r="B5" s="107"/>
      <c r="C5" s="407" t="s">
        <v>272</v>
      </c>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O5" s="56"/>
      <c r="AP5" s="56"/>
      <c r="AQ5" s="56"/>
      <c r="AR5" s="56"/>
      <c r="AS5" s="56"/>
      <c r="AT5" s="56"/>
      <c r="AU5" s="56"/>
      <c r="AV5" s="56"/>
      <c r="AW5" s="56"/>
      <c r="AX5" s="56"/>
    </row>
    <row r="6" spans="2:41" s="24" customFormat="1" ht="39.75" customHeight="1">
      <c r="B6" s="107"/>
      <c r="C6" s="107"/>
      <c r="D6" s="417" t="s">
        <v>191</v>
      </c>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22"/>
    </row>
    <row r="7" spans="2:41" s="34" customFormat="1" ht="27.75" customHeight="1">
      <c r="B7" s="321"/>
      <c r="C7" s="319" t="s">
        <v>0</v>
      </c>
      <c r="D7" s="413" t="s">
        <v>61</v>
      </c>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73"/>
      <c r="AO7" s="32"/>
    </row>
    <row r="8" spans="2:41" s="34" customFormat="1" ht="27.75" customHeight="1">
      <c r="B8" s="315"/>
      <c r="C8" s="316"/>
      <c r="D8" s="120" t="s">
        <v>161</v>
      </c>
      <c r="E8" s="120" t="s">
        <v>7</v>
      </c>
      <c r="F8" s="120" t="s">
        <v>262</v>
      </c>
      <c r="G8" s="120" t="s">
        <v>162</v>
      </c>
      <c r="H8" s="120" t="s">
        <v>26</v>
      </c>
      <c r="I8" s="120" t="s">
        <v>6</v>
      </c>
      <c r="J8" s="120" t="s">
        <v>5</v>
      </c>
      <c r="K8" s="120" t="s">
        <v>160</v>
      </c>
      <c r="L8" s="120" t="s">
        <v>38</v>
      </c>
      <c r="M8" s="120" t="s">
        <v>163</v>
      </c>
      <c r="N8" s="120" t="s">
        <v>27</v>
      </c>
      <c r="O8" s="120" t="s">
        <v>24</v>
      </c>
      <c r="P8" s="120" t="s">
        <v>4</v>
      </c>
      <c r="Q8" s="120" t="s">
        <v>28</v>
      </c>
      <c r="R8" s="120" t="s">
        <v>29</v>
      </c>
      <c r="S8" s="120" t="s">
        <v>39</v>
      </c>
      <c r="T8" s="120" t="s">
        <v>164</v>
      </c>
      <c r="U8" s="120" t="s">
        <v>40</v>
      </c>
      <c r="V8" s="120" t="s">
        <v>30</v>
      </c>
      <c r="W8" s="120" t="s">
        <v>31</v>
      </c>
      <c r="X8" s="120" t="s">
        <v>165</v>
      </c>
      <c r="Y8" s="120" t="s">
        <v>42</v>
      </c>
      <c r="Z8" s="120" t="s">
        <v>41</v>
      </c>
      <c r="AA8" s="120" t="s">
        <v>166</v>
      </c>
      <c r="AB8" s="120" t="s">
        <v>32</v>
      </c>
      <c r="AC8" s="122" t="s">
        <v>33</v>
      </c>
      <c r="AD8" s="120" t="s">
        <v>263</v>
      </c>
      <c r="AE8" s="120" t="s">
        <v>34</v>
      </c>
      <c r="AF8" s="120" t="s">
        <v>167</v>
      </c>
      <c r="AG8" s="120" t="s">
        <v>25</v>
      </c>
      <c r="AH8" s="120" t="s">
        <v>43</v>
      </c>
      <c r="AI8" s="120" t="s">
        <v>35</v>
      </c>
      <c r="AJ8" s="120" t="s">
        <v>269</v>
      </c>
      <c r="AK8" s="120" t="s">
        <v>36</v>
      </c>
      <c r="AL8" s="120" t="s">
        <v>37</v>
      </c>
      <c r="AM8" s="317" t="s">
        <v>264</v>
      </c>
      <c r="AN8" s="73"/>
      <c r="AO8" s="35"/>
    </row>
    <row r="9" spans="2:41" s="38" customFormat="1" ht="30" customHeight="1">
      <c r="B9" s="294"/>
      <c r="C9" s="295" t="s">
        <v>56</v>
      </c>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208"/>
      <c r="AN9" s="237"/>
      <c r="AO9" s="37"/>
    </row>
    <row r="10" spans="2:40" s="34" customFormat="1" ht="16.5" customHeight="1">
      <c r="B10" s="296"/>
      <c r="C10" s="145" t="s">
        <v>10</v>
      </c>
      <c r="D10" s="198">
        <f>D11+D12</f>
        <v>0</v>
      </c>
      <c r="E10" s="198">
        <f aca="true" t="shared" si="0" ref="E10:AM10">E11+E12</f>
        <v>3.404419149648476</v>
      </c>
      <c r="F10" s="198">
        <f t="shared" si="0"/>
        <v>0.381</v>
      </c>
      <c r="G10" s="198">
        <f t="shared" si="0"/>
        <v>0</v>
      </c>
      <c r="H10" s="198">
        <f t="shared" si="0"/>
        <v>0</v>
      </c>
      <c r="I10" s="198">
        <f t="shared" si="0"/>
        <v>0</v>
      </c>
      <c r="J10" s="198">
        <f t="shared" si="0"/>
        <v>0.236918005768438</v>
      </c>
      <c r="K10" s="198">
        <f t="shared" si="0"/>
        <v>0</v>
      </c>
      <c r="L10" s="198">
        <f t="shared" si="0"/>
        <v>0.328</v>
      </c>
      <c r="M10" s="198">
        <f t="shared" si="0"/>
        <v>0</v>
      </c>
      <c r="N10" s="198">
        <f t="shared" si="0"/>
        <v>0</v>
      </c>
      <c r="O10" s="198">
        <f t="shared" si="0"/>
        <v>0.5176172158116836</v>
      </c>
      <c r="P10" s="198">
        <f t="shared" si="0"/>
        <v>0</v>
      </c>
      <c r="Q10" s="198">
        <f t="shared" si="0"/>
        <v>0.112827</v>
      </c>
      <c r="R10" s="198">
        <f t="shared" si="0"/>
        <v>69.37696680523362</v>
      </c>
      <c r="S10" s="198">
        <f t="shared" si="0"/>
        <v>0</v>
      </c>
      <c r="T10" s="198">
        <f t="shared" si="0"/>
        <v>0</v>
      </c>
      <c r="U10" s="198">
        <f t="shared" si="0"/>
        <v>0</v>
      </c>
      <c r="V10" s="198">
        <f t="shared" si="0"/>
        <v>0</v>
      </c>
      <c r="W10" s="198">
        <f t="shared" si="0"/>
        <v>0</v>
      </c>
      <c r="X10" s="198">
        <f t="shared" si="0"/>
        <v>0</v>
      </c>
      <c r="Y10" s="198">
        <f t="shared" si="0"/>
        <v>0.6224415576708158</v>
      </c>
      <c r="Z10" s="198">
        <f t="shared" si="0"/>
        <v>0.767</v>
      </c>
      <c r="AA10" s="198">
        <f t="shared" si="0"/>
        <v>0</v>
      </c>
      <c r="AB10" s="198">
        <f t="shared" si="0"/>
        <v>0</v>
      </c>
      <c r="AC10" s="198">
        <f t="shared" si="0"/>
        <v>37.67111658825758</v>
      </c>
      <c r="AD10" s="198">
        <f t="shared" si="0"/>
        <v>21.968981123799733</v>
      </c>
      <c r="AE10" s="198">
        <f t="shared" si="0"/>
        <v>21.10053789982265</v>
      </c>
      <c r="AF10" s="198">
        <f t="shared" si="0"/>
        <v>0</v>
      </c>
      <c r="AG10" s="198">
        <f t="shared" si="0"/>
        <v>0.236918005768438</v>
      </c>
      <c r="AH10" s="198">
        <f t="shared" si="0"/>
        <v>0.187855</v>
      </c>
      <c r="AI10" s="198">
        <f t="shared" si="0"/>
        <v>0</v>
      </c>
      <c r="AJ10" s="198">
        <f t="shared" si="0"/>
        <v>0.31708922654852323</v>
      </c>
      <c r="AK10" s="198">
        <f t="shared" si="0"/>
        <v>0</v>
      </c>
      <c r="AL10" s="198">
        <f t="shared" si="0"/>
        <v>2.1657733929473197</v>
      </c>
      <c r="AM10" s="198">
        <f t="shared" si="0"/>
        <v>119.79804410236098</v>
      </c>
      <c r="AN10" s="238"/>
    </row>
    <row r="11" spans="2:40" s="34" customFormat="1" ht="16.5" customHeight="1">
      <c r="B11" s="297"/>
      <c r="C11" s="147" t="s">
        <v>58</v>
      </c>
      <c r="D11" s="198">
        <v>0</v>
      </c>
      <c r="E11" s="198">
        <v>0</v>
      </c>
      <c r="F11" s="198">
        <v>0</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70.492706</v>
      </c>
      <c r="AN11" s="198"/>
    </row>
    <row r="12" spans="2:40" s="34" customFormat="1" ht="16.5" customHeight="1">
      <c r="B12" s="297"/>
      <c r="C12" s="147" t="s">
        <v>59</v>
      </c>
      <c r="D12" s="198">
        <v>0</v>
      </c>
      <c r="E12" s="198">
        <v>3.404419149648476</v>
      </c>
      <c r="F12" s="198">
        <v>0.381</v>
      </c>
      <c r="G12" s="198">
        <v>0</v>
      </c>
      <c r="H12" s="198">
        <v>0</v>
      </c>
      <c r="I12" s="198">
        <v>0</v>
      </c>
      <c r="J12" s="198">
        <v>0.236918005768438</v>
      </c>
      <c r="K12" s="198">
        <v>0</v>
      </c>
      <c r="L12" s="198">
        <v>0.328</v>
      </c>
      <c r="M12" s="198">
        <v>0</v>
      </c>
      <c r="N12" s="198">
        <v>0</v>
      </c>
      <c r="O12" s="198">
        <v>0.5176172158116836</v>
      </c>
      <c r="P12" s="198">
        <v>0</v>
      </c>
      <c r="Q12" s="198">
        <v>0.112827</v>
      </c>
      <c r="R12" s="198">
        <v>69.37696680523362</v>
      </c>
      <c r="S12" s="198">
        <v>0</v>
      </c>
      <c r="T12" s="198">
        <v>0</v>
      </c>
      <c r="U12" s="198">
        <v>0</v>
      </c>
      <c r="V12" s="198">
        <v>0</v>
      </c>
      <c r="W12" s="198">
        <v>0</v>
      </c>
      <c r="X12" s="198">
        <v>0</v>
      </c>
      <c r="Y12" s="198">
        <v>0.6224415576708158</v>
      </c>
      <c r="Z12" s="198">
        <v>0.767</v>
      </c>
      <c r="AA12" s="198">
        <v>0</v>
      </c>
      <c r="AB12" s="198">
        <v>0</v>
      </c>
      <c r="AC12" s="198">
        <v>37.67111658825758</v>
      </c>
      <c r="AD12" s="198">
        <v>21.968981123799733</v>
      </c>
      <c r="AE12" s="198">
        <v>21.10053789982265</v>
      </c>
      <c r="AF12" s="198">
        <v>0</v>
      </c>
      <c r="AG12" s="198">
        <v>0.236918005768438</v>
      </c>
      <c r="AH12" s="198">
        <v>0.187855</v>
      </c>
      <c r="AI12" s="198">
        <v>0</v>
      </c>
      <c r="AJ12" s="198">
        <v>0.31708922654852323</v>
      </c>
      <c r="AK12" s="198">
        <v>0</v>
      </c>
      <c r="AL12" s="198">
        <v>2.1657733929473197</v>
      </c>
      <c r="AM12" s="198">
        <v>49.30533810236098</v>
      </c>
      <c r="AN12" s="238"/>
    </row>
    <row r="13" spans="2:40" s="34" customFormat="1" ht="30" customHeight="1">
      <c r="B13" s="296"/>
      <c r="C13" s="145" t="s">
        <v>11</v>
      </c>
      <c r="D13" s="198">
        <f aca="true" t="shared" si="1" ref="D13:AM13">D14+D15</f>
        <v>0</v>
      </c>
      <c r="E13" s="198">
        <f t="shared" si="1"/>
        <v>0.02</v>
      </c>
      <c r="F13" s="198">
        <f t="shared" si="1"/>
        <v>0.07022400000000001</v>
      </c>
      <c r="G13" s="198">
        <f t="shared" si="1"/>
        <v>0</v>
      </c>
      <c r="H13" s="198">
        <f t="shared" si="1"/>
        <v>0</v>
      </c>
      <c r="I13" s="198">
        <f t="shared" si="1"/>
        <v>0.36</v>
      </c>
      <c r="J13" s="198">
        <f t="shared" si="1"/>
        <v>0.3</v>
      </c>
      <c r="K13" s="198">
        <f t="shared" si="1"/>
        <v>0</v>
      </c>
      <c r="L13" s="198">
        <f t="shared" si="1"/>
        <v>0.8129178857893249</v>
      </c>
      <c r="M13" s="198">
        <f t="shared" si="1"/>
        <v>0</v>
      </c>
      <c r="N13" s="198">
        <f t="shared" si="1"/>
        <v>0</v>
      </c>
      <c r="O13" s="198">
        <f t="shared" si="1"/>
        <v>1.1367043037974685</v>
      </c>
      <c r="P13" s="198">
        <f t="shared" si="1"/>
        <v>0</v>
      </c>
      <c r="Q13" s="198">
        <f t="shared" si="1"/>
        <v>0</v>
      </c>
      <c r="R13" s="198">
        <f t="shared" si="1"/>
        <v>228.0919145760675</v>
      </c>
      <c r="S13" s="198">
        <f t="shared" si="1"/>
        <v>0</v>
      </c>
      <c r="T13" s="198">
        <f t="shared" si="1"/>
        <v>0</v>
      </c>
      <c r="U13" s="198">
        <f t="shared" si="1"/>
        <v>0</v>
      </c>
      <c r="V13" s="198">
        <f t="shared" si="1"/>
        <v>0</v>
      </c>
      <c r="W13" s="198">
        <f t="shared" si="1"/>
        <v>0</v>
      </c>
      <c r="X13" s="198">
        <f t="shared" si="1"/>
        <v>0</v>
      </c>
      <c r="Y13" s="198">
        <f t="shared" si="1"/>
        <v>0.7145403683544304</v>
      </c>
      <c r="Z13" s="198">
        <f t="shared" si="1"/>
        <v>0</v>
      </c>
      <c r="AA13" s="198">
        <f t="shared" si="1"/>
        <v>0</v>
      </c>
      <c r="AB13" s="198">
        <f t="shared" si="1"/>
        <v>0</v>
      </c>
      <c r="AC13" s="198">
        <f t="shared" si="1"/>
        <v>6.200150351751055</v>
      </c>
      <c r="AD13" s="198">
        <f t="shared" si="1"/>
        <v>100.07248143459915</v>
      </c>
      <c r="AE13" s="198">
        <f t="shared" si="1"/>
        <v>1.746053179265388</v>
      </c>
      <c r="AF13" s="198">
        <f t="shared" si="1"/>
        <v>0</v>
      </c>
      <c r="AG13" s="198">
        <f t="shared" si="1"/>
        <v>0.91</v>
      </c>
      <c r="AH13" s="198">
        <f t="shared" si="1"/>
        <v>0</v>
      </c>
      <c r="AI13" s="198">
        <f t="shared" si="1"/>
        <v>0</v>
      </c>
      <c r="AJ13" s="198">
        <f t="shared" si="1"/>
        <v>0.09692052320675104</v>
      </c>
      <c r="AK13" s="198">
        <f t="shared" si="1"/>
        <v>0</v>
      </c>
      <c r="AL13" s="198">
        <f t="shared" si="1"/>
        <v>0.01</v>
      </c>
      <c r="AM13" s="208">
        <f t="shared" si="1"/>
        <v>843.629</v>
      </c>
      <c r="AN13" s="238"/>
    </row>
    <row r="14" spans="2:40" s="34" customFormat="1" ht="16.5" customHeight="1">
      <c r="B14" s="296"/>
      <c r="C14" s="147" t="s">
        <v>58</v>
      </c>
      <c r="D14" s="198">
        <v>0</v>
      </c>
      <c r="E14" s="198">
        <v>0</v>
      </c>
      <c r="F14" s="198">
        <v>0.000224</v>
      </c>
      <c r="G14" s="198">
        <v>0</v>
      </c>
      <c r="H14" s="198">
        <v>0</v>
      </c>
      <c r="I14" s="198">
        <v>0</v>
      </c>
      <c r="J14" s="198">
        <v>0</v>
      </c>
      <c r="K14" s="198">
        <v>0</v>
      </c>
      <c r="L14" s="198">
        <v>0</v>
      </c>
      <c r="M14" s="198">
        <v>0</v>
      </c>
      <c r="N14" s="198">
        <v>0</v>
      </c>
      <c r="O14" s="198">
        <v>0.026704303797468354</v>
      </c>
      <c r="P14" s="198">
        <v>0</v>
      </c>
      <c r="Q14" s="198">
        <v>0</v>
      </c>
      <c r="R14" s="198">
        <v>0.42191457606751054</v>
      </c>
      <c r="S14" s="198">
        <v>0</v>
      </c>
      <c r="T14" s="198">
        <v>0</v>
      </c>
      <c r="U14" s="198">
        <v>0</v>
      </c>
      <c r="V14" s="198">
        <v>0</v>
      </c>
      <c r="W14" s="198">
        <v>0</v>
      </c>
      <c r="X14" s="198">
        <v>0</v>
      </c>
      <c r="Y14" s="198">
        <v>0.06454036835443037</v>
      </c>
      <c r="Z14" s="198">
        <v>0</v>
      </c>
      <c r="AA14" s="198">
        <v>0</v>
      </c>
      <c r="AB14" s="198">
        <v>0</v>
      </c>
      <c r="AC14" s="198">
        <v>3.010150351751055</v>
      </c>
      <c r="AD14" s="198">
        <v>1.3051674345991562</v>
      </c>
      <c r="AE14" s="198">
        <v>0.6460531792653879</v>
      </c>
      <c r="AF14" s="198">
        <v>0</v>
      </c>
      <c r="AG14" s="198">
        <v>0</v>
      </c>
      <c r="AH14" s="198">
        <v>0</v>
      </c>
      <c r="AI14" s="198">
        <v>0</v>
      </c>
      <c r="AJ14" s="198">
        <v>0.09692052320675104</v>
      </c>
      <c r="AK14" s="198">
        <v>0</v>
      </c>
      <c r="AL14" s="198">
        <v>0</v>
      </c>
      <c r="AM14" s="208">
        <v>0</v>
      </c>
      <c r="AN14" s="238"/>
    </row>
    <row r="15" spans="2:40" s="34" customFormat="1" ht="16.5" customHeight="1">
      <c r="B15" s="296"/>
      <c r="C15" s="147" t="s">
        <v>59</v>
      </c>
      <c r="D15" s="198">
        <v>0</v>
      </c>
      <c r="E15" s="198">
        <v>0.02</v>
      </c>
      <c r="F15" s="198">
        <v>0.07</v>
      </c>
      <c r="G15" s="198">
        <v>0</v>
      </c>
      <c r="H15" s="198">
        <v>0</v>
      </c>
      <c r="I15" s="198">
        <v>0.36</v>
      </c>
      <c r="J15" s="198">
        <v>0.3</v>
      </c>
      <c r="K15" s="198">
        <v>0</v>
      </c>
      <c r="L15" s="198">
        <v>0.8129178857893249</v>
      </c>
      <c r="M15" s="198">
        <v>0</v>
      </c>
      <c r="N15" s="198">
        <v>0</v>
      </c>
      <c r="O15" s="198">
        <v>1.11</v>
      </c>
      <c r="P15" s="198">
        <v>0</v>
      </c>
      <c r="Q15" s="198">
        <v>0</v>
      </c>
      <c r="R15" s="198">
        <v>227.67</v>
      </c>
      <c r="S15" s="198">
        <v>0</v>
      </c>
      <c r="T15" s="198">
        <v>0</v>
      </c>
      <c r="U15" s="198">
        <v>0</v>
      </c>
      <c r="V15" s="198">
        <v>0</v>
      </c>
      <c r="W15" s="198">
        <v>0</v>
      </c>
      <c r="X15" s="198">
        <v>0</v>
      </c>
      <c r="Y15" s="198">
        <v>0.65</v>
      </c>
      <c r="Z15" s="198">
        <v>0</v>
      </c>
      <c r="AA15" s="198">
        <v>0</v>
      </c>
      <c r="AB15" s="198">
        <v>0</v>
      </c>
      <c r="AC15" s="198">
        <v>3.19</v>
      </c>
      <c r="AD15" s="198">
        <v>98.767314</v>
      </c>
      <c r="AE15" s="198">
        <v>1.1</v>
      </c>
      <c r="AF15" s="198">
        <v>0</v>
      </c>
      <c r="AG15" s="198">
        <v>0.91</v>
      </c>
      <c r="AH15" s="198">
        <v>0</v>
      </c>
      <c r="AI15" s="198">
        <v>0</v>
      </c>
      <c r="AJ15" s="198">
        <v>0</v>
      </c>
      <c r="AK15" s="198">
        <v>0</v>
      </c>
      <c r="AL15" s="198">
        <v>0.01</v>
      </c>
      <c r="AM15" s="208">
        <v>843.629</v>
      </c>
      <c r="AN15" s="238"/>
    </row>
    <row r="16" spans="2:40" s="38" customFormat="1" ht="30" customHeight="1">
      <c r="B16" s="298"/>
      <c r="C16" s="299" t="s">
        <v>180</v>
      </c>
      <c r="D16" s="202">
        <v>0</v>
      </c>
      <c r="E16" s="202">
        <v>0</v>
      </c>
      <c r="F16" s="202">
        <v>0.000224</v>
      </c>
      <c r="G16" s="202">
        <v>0</v>
      </c>
      <c r="H16" s="202">
        <v>0</v>
      </c>
      <c r="I16" s="202">
        <v>0</v>
      </c>
      <c r="J16" s="202">
        <v>0</v>
      </c>
      <c r="K16" s="202">
        <v>0</v>
      </c>
      <c r="L16" s="202">
        <v>0.8129178857893249</v>
      </c>
      <c r="M16" s="202">
        <v>0</v>
      </c>
      <c r="N16" s="202">
        <v>0</v>
      </c>
      <c r="O16" s="202">
        <v>0</v>
      </c>
      <c r="P16" s="202">
        <v>0</v>
      </c>
      <c r="Q16" s="202">
        <v>0</v>
      </c>
      <c r="R16" s="202">
        <v>0</v>
      </c>
      <c r="S16" s="202">
        <v>0</v>
      </c>
      <c r="T16" s="202">
        <v>0</v>
      </c>
      <c r="U16" s="202">
        <v>0</v>
      </c>
      <c r="V16" s="202">
        <v>0</v>
      </c>
      <c r="W16" s="202">
        <v>0</v>
      </c>
      <c r="X16" s="202">
        <v>0</v>
      </c>
      <c r="Y16" s="202">
        <v>0</v>
      </c>
      <c r="Z16" s="202">
        <v>0</v>
      </c>
      <c r="AA16" s="202">
        <v>0</v>
      </c>
      <c r="AB16" s="202">
        <v>0</v>
      </c>
      <c r="AC16" s="202">
        <v>0.005703000000000001</v>
      </c>
      <c r="AD16" s="202">
        <v>1.3621500000000002</v>
      </c>
      <c r="AE16" s="202">
        <v>0.0098</v>
      </c>
      <c r="AF16" s="202">
        <v>0</v>
      </c>
      <c r="AG16" s="202">
        <v>0</v>
      </c>
      <c r="AH16" s="202">
        <v>0</v>
      </c>
      <c r="AI16" s="202">
        <v>0</v>
      </c>
      <c r="AJ16" s="202">
        <v>0.012372</v>
      </c>
      <c r="AK16" s="202">
        <v>0</v>
      </c>
      <c r="AL16" s="202">
        <v>0</v>
      </c>
      <c r="AM16" s="219">
        <v>5.699</v>
      </c>
      <c r="AN16" s="237"/>
    </row>
    <row r="17" spans="2:40" s="34" customFormat="1" ht="16.5" customHeight="1">
      <c r="B17" s="297"/>
      <c r="C17" s="147" t="s">
        <v>70</v>
      </c>
      <c r="D17" s="198">
        <v>0</v>
      </c>
      <c r="E17" s="198">
        <v>0</v>
      </c>
      <c r="F17" s="198">
        <v>0</v>
      </c>
      <c r="G17" s="198">
        <v>0</v>
      </c>
      <c r="H17" s="198">
        <v>0</v>
      </c>
      <c r="I17" s="198">
        <v>0.2</v>
      </c>
      <c r="J17" s="198">
        <v>0.02</v>
      </c>
      <c r="K17" s="198">
        <v>0</v>
      </c>
      <c r="L17" s="198">
        <v>0</v>
      </c>
      <c r="M17" s="198">
        <v>0</v>
      </c>
      <c r="N17" s="198">
        <v>0</v>
      </c>
      <c r="O17" s="198">
        <v>0.013704303797468355</v>
      </c>
      <c r="P17" s="198">
        <v>0</v>
      </c>
      <c r="Q17" s="198">
        <v>0</v>
      </c>
      <c r="R17" s="198">
        <v>1.1319145760675104</v>
      </c>
      <c r="S17" s="198">
        <v>0</v>
      </c>
      <c r="T17" s="198">
        <v>0</v>
      </c>
      <c r="U17" s="198">
        <v>0</v>
      </c>
      <c r="V17" s="198">
        <v>0</v>
      </c>
      <c r="W17" s="198">
        <v>0</v>
      </c>
      <c r="X17" s="198">
        <v>0</v>
      </c>
      <c r="Y17" s="198">
        <v>0.021540368354430378</v>
      </c>
      <c r="Z17" s="198">
        <v>0</v>
      </c>
      <c r="AA17" s="198">
        <v>0</v>
      </c>
      <c r="AB17" s="198">
        <v>0</v>
      </c>
      <c r="AC17" s="198">
        <v>2.952447351751055</v>
      </c>
      <c r="AD17" s="198">
        <v>2.4103314345991564</v>
      </c>
      <c r="AE17" s="198">
        <v>0.0262531792653878</v>
      </c>
      <c r="AF17" s="198">
        <v>0</v>
      </c>
      <c r="AG17" s="198">
        <v>0</v>
      </c>
      <c r="AH17" s="198">
        <v>0</v>
      </c>
      <c r="AI17" s="198">
        <v>0</v>
      </c>
      <c r="AJ17" s="198">
        <v>0.08454852320675105</v>
      </c>
      <c r="AK17" s="198">
        <v>0</v>
      </c>
      <c r="AL17" s="198">
        <v>0</v>
      </c>
      <c r="AM17" s="208">
        <v>166.4</v>
      </c>
      <c r="AN17" s="238"/>
    </row>
    <row r="18" spans="2:40" s="34" customFormat="1" ht="16.5" customHeight="1">
      <c r="B18" s="297"/>
      <c r="C18" s="147" t="s">
        <v>270</v>
      </c>
      <c r="D18" s="198">
        <v>0</v>
      </c>
      <c r="E18" s="198">
        <v>0</v>
      </c>
      <c r="F18" s="198">
        <v>0</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208">
        <v>0</v>
      </c>
      <c r="AN18" s="238"/>
    </row>
    <row r="19" spans="2:40" s="34" customFormat="1" ht="16.5" customHeight="1">
      <c r="B19" s="297"/>
      <c r="C19" s="147" t="s">
        <v>181</v>
      </c>
      <c r="D19" s="198">
        <v>0</v>
      </c>
      <c r="E19" s="198">
        <v>0</v>
      </c>
      <c r="F19" s="198">
        <v>0</v>
      </c>
      <c r="G19" s="198">
        <v>0</v>
      </c>
      <c r="H19" s="198">
        <v>0</v>
      </c>
      <c r="I19" s="198">
        <v>0</v>
      </c>
      <c r="J19" s="198">
        <v>0</v>
      </c>
      <c r="K19" s="198">
        <v>0</v>
      </c>
      <c r="L19" s="198">
        <v>0</v>
      </c>
      <c r="M19" s="198">
        <v>0</v>
      </c>
      <c r="N19" s="198">
        <v>0</v>
      </c>
      <c r="O19" s="198">
        <v>0</v>
      </c>
      <c r="P19" s="198">
        <v>0</v>
      </c>
      <c r="Q19" s="198">
        <v>0</v>
      </c>
      <c r="R19" s="198">
        <v>0</v>
      </c>
      <c r="S19" s="198">
        <v>0</v>
      </c>
      <c r="T19" s="198">
        <v>0</v>
      </c>
      <c r="U19" s="198">
        <v>0</v>
      </c>
      <c r="V19" s="198">
        <v>0</v>
      </c>
      <c r="W19" s="198">
        <v>0</v>
      </c>
      <c r="X19" s="198">
        <v>0</v>
      </c>
      <c r="Y19" s="198">
        <v>0</v>
      </c>
      <c r="Z19" s="198">
        <v>0</v>
      </c>
      <c r="AA19" s="198">
        <v>0</v>
      </c>
      <c r="AB19" s="198">
        <v>0</v>
      </c>
      <c r="AC19" s="198">
        <v>1.53</v>
      </c>
      <c r="AD19" s="198">
        <v>0</v>
      </c>
      <c r="AE19" s="198">
        <v>1.22</v>
      </c>
      <c r="AF19" s="198">
        <v>0</v>
      </c>
      <c r="AG19" s="198">
        <v>0</v>
      </c>
      <c r="AH19" s="198">
        <v>0</v>
      </c>
      <c r="AI19" s="198">
        <v>0</v>
      </c>
      <c r="AJ19" s="198">
        <v>0</v>
      </c>
      <c r="AK19" s="198">
        <v>0</v>
      </c>
      <c r="AL19" s="198">
        <v>0</v>
      </c>
      <c r="AM19" s="208">
        <v>0.23</v>
      </c>
      <c r="AN19" s="238"/>
    </row>
    <row r="20" spans="2:40" s="34" customFormat="1" ht="16.5" customHeight="1">
      <c r="B20" s="297"/>
      <c r="C20" s="303" t="s">
        <v>51</v>
      </c>
      <c r="D20" s="198">
        <v>0</v>
      </c>
      <c r="E20" s="198">
        <v>0.02</v>
      </c>
      <c r="F20" s="198">
        <v>0.07</v>
      </c>
      <c r="G20" s="198">
        <v>0</v>
      </c>
      <c r="H20" s="198">
        <v>0</v>
      </c>
      <c r="I20" s="198">
        <v>0.15999999999999998</v>
      </c>
      <c r="J20" s="198">
        <v>0.27999999999999997</v>
      </c>
      <c r="K20" s="198">
        <v>0</v>
      </c>
      <c r="L20" s="198">
        <v>0</v>
      </c>
      <c r="M20" s="198">
        <v>0</v>
      </c>
      <c r="N20" s="198">
        <v>0</v>
      </c>
      <c r="O20" s="198">
        <v>1.1</v>
      </c>
      <c r="P20" s="198">
        <v>0</v>
      </c>
      <c r="Q20" s="198">
        <v>0</v>
      </c>
      <c r="R20" s="198">
        <v>226.85</v>
      </c>
      <c r="S20" s="198">
        <v>0</v>
      </c>
      <c r="T20" s="198">
        <v>0</v>
      </c>
      <c r="U20" s="198">
        <v>0</v>
      </c>
      <c r="V20" s="198">
        <v>0</v>
      </c>
      <c r="W20" s="198">
        <v>0</v>
      </c>
      <c r="X20" s="198">
        <v>0</v>
      </c>
      <c r="Y20" s="198">
        <v>0.65</v>
      </c>
      <c r="Z20" s="198">
        <v>0</v>
      </c>
      <c r="AA20" s="198">
        <v>0</v>
      </c>
      <c r="AB20" s="198">
        <v>0</v>
      </c>
      <c r="AC20" s="198">
        <v>1.24</v>
      </c>
      <c r="AD20" s="198">
        <v>96.3</v>
      </c>
      <c r="AE20" s="198">
        <v>0.49</v>
      </c>
      <c r="AF20" s="198">
        <v>0</v>
      </c>
      <c r="AG20" s="198">
        <v>0.91</v>
      </c>
      <c r="AH20" s="198">
        <v>0</v>
      </c>
      <c r="AI20" s="198">
        <v>0</v>
      </c>
      <c r="AJ20" s="198">
        <v>0</v>
      </c>
      <c r="AK20" s="198">
        <v>0</v>
      </c>
      <c r="AL20" s="198">
        <v>0.01</v>
      </c>
      <c r="AM20" s="208">
        <v>671.2</v>
      </c>
      <c r="AN20" s="238"/>
    </row>
    <row r="21" spans="2:40" s="34" customFormat="1" ht="16.5" customHeight="1">
      <c r="B21" s="297"/>
      <c r="C21" s="300" t="s">
        <v>217</v>
      </c>
      <c r="D21" s="198">
        <v>0</v>
      </c>
      <c r="E21" s="198">
        <v>0</v>
      </c>
      <c r="F21" s="198">
        <v>0</v>
      </c>
      <c r="G21" s="198">
        <v>0</v>
      </c>
      <c r="H21" s="198">
        <v>0</v>
      </c>
      <c r="I21" s="198">
        <v>0</v>
      </c>
      <c r="J21" s="198">
        <v>0</v>
      </c>
      <c r="K21" s="198">
        <v>0</v>
      </c>
      <c r="L21" s="198">
        <v>0</v>
      </c>
      <c r="M21" s="198">
        <v>0</v>
      </c>
      <c r="N21" s="198">
        <v>0</v>
      </c>
      <c r="O21" s="198">
        <v>0.023</v>
      </c>
      <c r="P21" s="198">
        <v>0</v>
      </c>
      <c r="Q21" s="198">
        <v>0</v>
      </c>
      <c r="R21" s="198">
        <v>0.11</v>
      </c>
      <c r="S21" s="198">
        <v>0</v>
      </c>
      <c r="T21" s="198">
        <v>0</v>
      </c>
      <c r="U21" s="198">
        <v>0</v>
      </c>
      <c r="V21" s="198">
        <v>0</v>
      </c>
      <c r="W21" s="198">
        <v>0</v>
      </c>
      <c r="X21" s="198">
        <v>0</v>
      </c>
      <c r="Y21" s="198">
        <v>0.043</v>
      </c>
      <c r="Z21" s="198">
        <v>0</v>
      </c>
      <c r="AA21" s="198">
        <v>0</v>
      </c>
      <c r="AB21" s="198">
        <v>0</v>
      </c>
      <c r="AC21" s="198">
        <v>0.472</v>
      </c>
      <c r="AD21" s="198">
        <v>0</v>
      </c>
      <c r="AE21" s="198">
        <v>0</v>
      </c>
      <c r="AF21" s="198">
        <v>0</v>
      </c>
      <c r="AG21" s="198">
        <v>0</v>
      </c>
      <c r="AH21" s="198">
        <v>0</v>
      </c>
      <c r="AI21" s="198">
        <v>0</v>
      </c>
      <c r="AJ21" s="198">
        <v>0</v>
      </c>
      <c r="AK21" s="198">
        <v>0</v>
      </c>
      <c r="AL21" s="198">
        <v>0</v>
      </c>
      <c r="AM21" s="208">
        <v>0</v>
      </c>
      <c r="AN21" s="238"/>
    </row>
    <row r="22" spans="2:40" s="38" customFormat="1" ht="24.75" customHeight="1">
      <c r="B22" s="298"/>
      <c r="C22" s="146" t="s">
        <v>12</v>
      </c>
      <c r="D22" s="202">
        <f aca="true" t="shared" si="2" ref="D22:AM22">D23+D24</f>
        <v>0</v>
      </c>
      <c r="E22" s="202">
        <f t="shared" si="2"/>
        <v>0.38</v>
      </c>
      <c r="F22" s="202">
        <f t="shared" si="2"/>
        <v>0.504633</v>
      </c>
      <c r="G22" s="202">
        <f t="shared" si="2"/>
        <v>0</v>
      </c>
      <c r="H22" s="202">
        <f t="shared" si="2"/>
        <v>0</v>
      </c>
      <c r="I22" s="202">
        <f t="shared" si="2"/>
        <v>0.016</v>
      </c>
      <c r="J22" s="202">
        <f t="shared" si="2"/>
        <v>5.10418961654348</v>
      </c>
      <c r="K22" s="202">
        <f t="shared" si="2"/>
        <v>0</v>
      </c>
      <c r="L22" s="202">
        <f t="shared" si="2"/>
        <v>1.2991211453037976</v>
      </c>
      <c r="M22" s="202">
        <f t="shared" si="2"/>
        <v>0</v>
      </c>
      <c r="N22" s="202">
        <f t="shared" si="2"/>
        <v>0</v>
      </c>
      <c r="O22" s="202">
        <f t="shared" si="2"/>
        <v>0.7161538493160339</v>
      </c>
      <c r="P22" s="202">
        <f t="shared" si="2"/>
        <v>5.33701092841001</v>
      </c>
      <c r="Q22" s="202">
        <f t="shared" si="2"/>
        <v>0.07044</v>
      </c>
      <c r="R22" s="202">
        <f t="shared" si="2"/>
        <v>3.7734563701077866</v>
      </c>
      <c r="S22" s="202">
        <f t="shared" si="2"/>
        <v>0</v>
      </c>
      <c r="T22" s="202">
        <f t="shared" si="2"/>
        <v>0</v>
      </c>
      <c r="U22" s="202">
        <f t="shared" si="2"/>
        <v>0</v>
      </c>
      <c r="V22" s="202">
        <f t="shared" si="2"/>
        <v>0</v>
      </c>
      <c r="W22" s="202">
        <f t="shared" si="2"/>
        <v>0</v>
      </c>
      <c r="X22" s="202">
        <f t="shared" si="2"/>
        <v>0</v>
      </c>
      <c r="Y22" s="202">
        <f t="shared" si="2"/>
        <v>0.9793136939915612</v>
      </c>
      <c r="Z22" s="202">
        <f t="shared" si="2"/>
        <v>0</v>
      </c>
      <c r="AA22" s="202">
        <f t="shared" si="2"/>
        <v>0</v>
      </c>
      <c r="AB22" s="202">
        <f t="shared" si="2"/>
        <v>0</v>
      </c>
      <c r="AC22" s="202">
        <f t="shared" si="2"/>
        <v>29.818105953258204</v>
      </c>
      <c r="AD22" s="202">
        <f t="shared" si="2"/>
        <v>13.485437506640354</v>
      </c>
      <c r="AE22" s="202">
        <f t="shared" si="2"/>
        <v>14.959988792043712</v>
      </c>
      <c r="AF22" s="202">
        <f t="shared" si="2"/>
        <v>0</v>
      </c>
      <c r="AG22" s="202">
        <f t="shared" si="2"/>
        <v>0</v>
      </c>
      <c r="AH22" s="202">
        <f t="shared" si="2"/>
        <v>0.10031799999999999</v>
      </c>
      <c r="AI22" s="202">
        <f t="shared" si="2"/>
        <v>0</v>
      </c>
      <c r="AJ22" s="202">
        <f t="shared" si="2"/>
        <v>2.4763526214470772</v>
      </c>
      <c r="AK22" s="202">
        <f t="shared" si="2"/>
        <v>0</v>
      </c>
      <c r="AL22" s="202">
        <f t="shared" si="2"/>
        <v>2.0328958432264144</v>
      </c>
      <c r="AM22" s="219">
        <f t="shared" si="2"/>
        <v>70.64491</v>
      </c>
      <c r="AN22" s="237"/>
    </row>
    <row r="23" spans="2:40" s="65" customFormat="1" ht="16.5" customHeight="1">
      <c r="B23" s="194"/>
      <c r="C23" s="147" t="s">
        <v>58</v>
      </c>
      <c r="D23" s="204">
        <v>0</v>
      </c>
      <c r="E23" s="204">
        <v>0.38</v>
      </c>
      <c r="F23" s="204">
        <v>0.454</v>
      </c>
      <c r="G23" s="204">
        <v>0</v>
      </c>
      <c r="H23" s="204">
        <v>0</v>
      </c>
      <c r="I23" s="204">
        <v>0</v>
      </c>
      <c r="J23" s="204">
        <v>5.08818961654348</v>
      </c>
      <c r="K23" s="204">
        <v>0</v>
      </c>
      <c r="L23" s="204">
        <v>1.2991211453037976</v>
      </c>
      <c r="M23" s="204">
        <v>0</v>
      </c>
      <c r="N23" s="204">
        <v>0</v>
      </c>
      <c r="O23" s="204">
        <v>0.6547188493160339</v>
      </c>
      <c r="P23" s="204">
        <v>1.3370109284100098</v>
      </c>
      <c r="Q23" s="204">
        <v>0.06644</v>
      </c>
      <c r="R23" s="204">
        <v>3.7734563701077866</v>
      </c>
      <c r="S23" s="204">
        <v>0</v>
      </c>
      <c r="T23" s="204">
        <v>0</v>
      </c>
      <c r="U23" s="204">
        <v>0</v>
      </c>
      <c r="V23" s="204">
        <v>0</v>
      </c>
      <c r="W23" s="204">
        <v>0</v>
      </c>
      <c r="X23" s="204">
        <v>0</v>
      </c>
      <c r="Y23" s="204">
        <v>0.9732166475780591</v>
      </c>
      <c r="Z23" s="204">
        <v>0</v>
      </c>
      <c r="AA23" s="204">
        <v>0</v>
      </c>
      <c r="AB23" s="204">
        <v>0</v>
      </c>
      <c r="AC23" s="204">
        <v>28.878222358321494</v>
      </c>
      <c r="AD23" s="204">
        <v>11.272904506640353</v>
      </c>
      <c r="AE23" s="204">
        <v>14.364176792043711</v>
      </c>
      <c r="AF23" s="204">
        <v>0</v>
      </c>
      <c r="AG23" s="204">
        <v>0</v>
      </c>
      <c r="AH23" s="204">
        <v>0.10031799999999999</v>
      </c>
      <c r="AI23" s="204">
        <v>0</v>
      </c>
      <c r="AJ23" s="204">
        <v>2.4763526214470772</v>
      </c>
      <c r="AK23" s="204">
        <v>0</v>
      </c>
      <c r="AL23" s="204">
        <v>2.0328958432264144</v>
      </c>
      <c r="AM23" s="218">
        <v>0.231284</v>
      </c>
      <c r="AN23" s="239"/>
    </row>
    <row r="24" spans="2:40" s="34" customFormat="1" ht="16.5" customHeight="1">
      <c r="B24" s="297"/>
      <c r="C24" s="147" t="s">
        <v>59</v>
      </c>
      <c r="D24" s="198">
        <v>0</v>
      </c>
      <c r="E24" s="198">
        <v>0</v>
      </c>
      <c r="F24" s="198">
        <v>0.050633</v>
      </c>
      <c r="G24" s="198">
        <v>0</v>
      </c>
      <c r="H24" s="198">
        <v>0</v>
      </c>
      <c r="I24" s="198">
        <v>0.016</v>
      </c>
      <c r="J24" s="198">
        <v>0.016</v>
      </c>
      <c r="K24" s="198">
        <v>0</v>
      </c>
      <c r="L24" s="198">
        <v>0</v>
      </c>
      <c r="M24" s="198">
        <v>0</v>
      </c>
      <c r="N24" s="198">
        <v>0</v>
      </c>
      <c r="O24" s="198">
        <v>0.061435000000000003</v>
      </c>
      <c r="P24" s="198">
        <v>4</v>
      </c>
      <c r="Q24" s="198">
        <v>0.004</v>
      </c>
      <c r="R24" s="198">
        <v>0</v>
      </c>
      <c r="S24" s="198">
        <v>0</v>
      </c>
      <c r="T24" s="198">
        <v>0</v>
      </c>
      <c r="U24" s="198">
        <v>0</v>
      </c>
      <c r="V24" s="198">
        <v>0</v>
      </c>
      <c r="W24" s="198">
        <v>0</v>
      </c>
      <c r="X24" s="198">
        <v>0</v>
      </c>
      <c r="Y24" s="198">
        <v>0.006097046413502109</v>
      </c>
      <c r="Z24" s="198">
        <v>0</v>
      </c>
      <c r="AA24" s="198">
        <v>0</v>
      </c>
      <c r="AB24" s="198">
        <v>0</v>
      </c>
      <c r="AC24" s="198">
        <v>0.9398835949367089</v>
      </c>
      <c r="AD24" s="198">
        <v>2.212533</v>
      </c>
      <c r="AE24" s="198">
        <v>0.595812</v>
      </c>
      <c r="AF24" s="198">
        <v>0</v>
      </c>
      <c r="AG24" s="198">
        <v>0</v>
      </c>
      <c r="AH24" s="198">
        <v>0</v>
      </c>
      <c r="AI24" s="198">
        <v>0</v>
      </c>
      <c r="AJ24" s="198">
        <v>0</v>
      </c>
      <c r="AK24" s="198">
        <v>0</v>
      </c>
      <c r="AL24" s="198">
        <v>0</v>
      </c>
      <c r="AM24" s="208">
        <f>69.913626+0.5</f>
        <v>70.413626</v>
      </c>
      <c r="AN24" s="238"/>
    </row>
    <row r="25" spans="2:41" s="38" customFormat="1" ht="30" customHeight="1">
      <c r="B25" s="301"/>
      <c r="C25" s="146" t="s">
        <v>52</v>
      </c>
      <c r="D25" s="203">
        <f aca="true" t="shared" si="3" ref="D25:K25">+SUM(D22,D13,D10)</f>
        <v>0</v>
      </c>
      <c r="E25" s="203">
        <f t="shared" si="3"/>
        <v>3.804419149648476</v>
      </c>
      <c r="F25" s="203">
        <f t="shared" si="3"/>
        <v>0.955857</v>
      </c>
      <c r="G25" s="203">
        <f t="shared" si="3"/>
        <v>0</v>
      </c>
      <c r="H25" s="203">
        <f t="shared" si="3"/>
        <v>0</v>
      </c>
      <c r="I25" s="203">
        <f t="shared" si="3"/>
        <v>0.376</v>
      </c>
      <c r="J25" s="203">
        <f t="shared" si="3"/>
        <v>5.641107622311918</v>
      </c>
      <c r="K25" s="203">
        <f t="shared" si="3"/>
        <v>0</v>
      </c>
      <c r="L25" s="203">
        <f aca="true" t="shared" si="4" ref="L25:AM25">+SUM(L22,L13,L10)</f>
        <v>2.4400390310931224</v>
      </c>
      <c r="M25" s="203">
        <f t="shared" si="4"/>
        <v>0</v>
      </c>
      <c r="N25" s="203">
        <f t="shared" si="4"/>
        <v>0</v>
      </c>
      <c r="O25" s="203">
        <f t="shared" si="4"/>
        <v>2.370475368925186</v>
      </c>
      <c r="P25" s="203">
        <f t="shared" si="4"/>
        <v>5.33701092841001</v>
      </c>
      <c r="Q25" s="203">
        <f t="shared" si="4"/>
        <v>0.183267</v>
      </c>
      <c r="R25" s="203">
        <f t="shared" si="4"/>
        <v>301.2423377514089</v>
      </c>
      <c r="S25" s="203">
        <f t="shared" si="4"/>
        <v>0</v>
      </c>
      <c r="T25" s="203">
        <f t="shared" si="4"/>
        <v>0</v>
      </c>
      <c r="U25" s="203">
        <f t="shared" si="4"/>
        <v>0</v>
      </c>
      <c r="V25" s="203">
        <f t="shared" si="4"/>
        <v>0</v>
      </c>
      <c r="W25" s="203">
        <f t="shared" si="4"/>
        <v>0</v>
      </c>
      <c r="X25" s="203">
        <f t="shared" si="4"/>
        <v>0</v>
      </c>
      <c r="Y25" s="203">
        <f t="shared" si="4"/>
        <v>2.316295620016807</v>
      </c>
      <c r="Z25" s="203">
        <f t="shared" si="4"/>
        <v>0.767</v>
      </c>
      <c r="AA25" s="203">
        <f t="shared" si="4"/>
        <v>0</v>
      </c>
      <c r="AB25" s="203">
        <f t="shared" si="4"/>
        <v>0</v>
      </c>
      <c r="AC25" s="203">
        <f t="shared" si="4"/>
        <v>73.68937289326684</v>
      </c>
      <c r="AD25" s="203">
        <f t="shared" si="4"/>
        <v>135.52690006503923</v>
      </c>
      <c r="AE25" s="203">
        <f t="shared" si="4"/>
        <v>37.806579871131746</v>
      </c>
      <c r="AF25" s="203">
        <f t="shared" si="4"/>
        <v>0</v>
      </c>
      <c r="AG25" s="203">
        <f t="shared" si="4"/>
        <v>1.146918005768438</v>
      </c>
      <c r="AH25" s="203">
        <f t="shared" si="4"/>
        <v>0.288173</v>
      </c>
      <c r="AI25" s="203">
        <f t="shared" si="4"/>
        <v>0</v>
      </c>
      <c r="AJ25" s="203">
        <f t="shared" si="4"/>
        <v>2.8903623712023516</v>
      </c>
      <c r="AK25" s="203">
        <f t="shared" si="4"/>
        <v>0</v>
      </c>
      <c r="AL25" s="203">
        <f t="shared" si="4"/>
        <v>4.2086692361737335</v>
      </c>
      <c r="AM25" s="201">
        <f t="shared" si="4"/>
        <v>1034.071954102361</v>
      </c>
      <c r="AN25" s="237"/>
      <c r="AO25" s="37"/>
    </row>
    <row r="26" spans="2:41" s="65" customFormat="1" ht="16.5" customHeight="1">
      <c r="B26" s="194"/>
      <c r="C26" s="195" t="s">
        <v>229</v>
      </c>
      <c r="D26" s="204">
        <v>0</v>
      </c>
      <c r="E26" s="204">
        <v>0</v>
      </c>
      <c r="F26" s="204">
        <v>0</v>
      </c>
      <c r="G26" s="204">
        <v>0</v>
      </c>
      <c r="H26" s="204">
        <v>0</v>
      </c>
      <c r="I26" s="204">
        <v>0</v>
      </c>
      <c r="J26" s="204">
        <v>0</v>
      </c>
      <c r="K26" s="204">
        <v>0</v>
      </c>
      <c r="L26" s="204">
        <v>0</v>
      </c>
      <c r="M26" s="204">
        <v>0</v>
      </c>
      <c r="N26" s="204">
        <v>0</v>
      </c>
      <c r="O26" s="204">
        <v>0</v>
      </c>
      <c r="P26" s="204">
        <v>0</v>
      </c>
      <c r="Q26" s="204">
        <v>0</v>
      </c>
      <c r="R26" s="204">
        <v>0</v>
      </c>
      <c r="S26" s="204">
        <v>0</v>
      </c>
      <c r="T26" s="204">
        <v>0</v>
      </c>
      <c r="U26" s="204">
        <v>0</v>
      </c>
      <c r="V26" s="204">
        <v>0</v>
      </c>
      <c r="W26" s="204">
        <v>0</v>
      </c>
      <c r="X26" s="204">
        <v>0</v>
      </c>
      <c r="Y26" s="204">
        <v>0</v>
      </c>
      <c r="Z26" s="204">
        <v>0</v>
      </c>
      <c r="AA26" s="204">
        <v>0</v>
      </c>
      <c r="AB26" s="204">
        <v>0</v>
      </c>
      <c r="AC26" s="204">
        <v>0</v>
      </c>
      <c r="AD26" s="204">
        <v>0</v>
      </c>
      <c r="AE26" s="204">
        <v>0</v>
      </c>
      <c r="AF26" s="204">
        <v>0</v>
      </c>
      <c r="AG26" s="204">
        <v>0</v>
      </c>
      <c r="AH26" s="204">
        <v>0</v>
      </c>
      <c r="AI26" s="204">
        <v>0</v>
      </c>
      <c r="AJ26" s="204">
        <v>0</v>
      </c>
      <c r="AK26" s="204">
        <v>0</v>
      </c>
      <c r="AL26" s="204">
        <v>0</v>
      </c>
      <c r="AM26" s="218">
        <v>0</v>
      </c>
      <c r="AN26" s="239"/>
      <c r="AO26" s="64"/>
    </row>
    <row r="27" spans="2:41" s="65" customFormat="1" ht="16.5" customHeight="1">
      <c r="B27" s="194"/>
      <c r="C27" s="197" t="s">
        <v>230</v>
      </c>
      <c r="D27" s="204">
        <v>0</v>
      </c>
      <c r="E27" s="204">
        <v>0</v>
      </c>
      <c r="F27" s="204">
        <v>0</v>
      </c>
      <c r="G27" s="204">
        <v>0</v>
      </c>
      <c r="H27" s="204">
        <v>0</v>
      </c>
      <c r="I27" s="204">
        <v>0</v>
      </c>
      <c r="J27" s="204">
        <v>4.70718961654348</v>
      </c>
      <c r="K27" s="204">
        <v>0</v>
      </c>
      <c r="L27" s="204">
        <v>0.9711211453037976</v>
      </c>
      <c r="M27" s="204">
        <v>0</v>
      </c>
      <c r="N27" s="204">
        <v>0</v>
      </c>
      <c r="O27" s="204">
        <v>0.3472878493160338</v>
      </c>
      <c r="P27" s="204">
        <v>1.3370109284100098</v>
      </c>
      <c r="Q27" s="204">
        <v>0</v>
      </c>
      <c r="R27" s="204">
        <v>1.546791071518987</v>
      </c>
      <c r="S27" s="204">
        <v>0</v>
      </c>
      <c r="T27" s="204">
        <v>0</v>
      </c>
      <c r="U27" s="204">
        <v>0</v>
      </c>
      <c r="V27" s="204">
        <v>0</v>
      </c>
      <c r="W27" s="204">
        <v>0</v>
      </c>
      <c r="X27" s="204">
        <v>0</v>
      </c>
      <c r="Y27" s="204">
        <v>0.2620896939915612</v>
      </c>
      <c r="Z27" s="204">
        <v>0</v>
      </c>
      <c r="AA27" s="204">
        <v>0</v>
      </c>
      <c r="AB27" s="204">
        <v>0</v>
      </c>
      <c r="AC27" s="204">
        <v>15.106589718801699</v>
      </c>
      <c r="AD27" s="204">
        <v>0.4856584729883523</v>
      </c>
      <c r="AE27" s="204">
        <v>8.14393479204371</v>
      </c>
      <c r="AF27" s="204">
        <v>0</v>
      </c>
      <c r="AG27" s="204">
        <v>0</v>
      </c>
      <c r="AH27" s="204">
        <v>0</v>
      </c>
      <c r="AI27" s="204">
        <v>0</v>
      </c>
      <c r="AJ27" s="204">
        <v>0.018563291139240507</v>
      </c>
      <c r="AK27" s="204">
        <v>0</v>
      </c>
      <c r="AL27" s="204">
        <v>0</v>
      </c>
      <c r="AM27" s="218">
        <v>0</v>
      </c>
      <c r="AN27" s="239"/>
      <c r="AO27" s="64"/>
    </row>
    <row r="28" spans="2:41" s="38" customFormat="1" ht="30" customHeight="1">
      <c r="B28" s="302"/>
      <c r="C28" s="148" t="s">
        <v>218</v>
      </c>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19"/>
      <c r="AN28" s="237"/>
      <c r="AO28" s="37"/>
    </row>
    <row r="29" spans="2:40" s="34" customFormat="1" ht="16.5" customHeight="1">
      <c r="B29" s="296"/>
      <c r="C29" s="145" t="s">
        <v>10</v>
      </c>
      <c r="D29" s="198">
        <f aca="true" t="shared" si="5" ref="D29:AM29">D30+D31</f>
        <v>0</v>
      </c>
      <c r="E29" s="198">
        <f t="shared" si="5"/>
        <v>0</v>
      </c>
      <c r="F29" s="198">
        <f t="shared" si="5"/>
        <v>0</v>
      </c>
      <c r="G29" s="198">
        <f t="shared" si="5"/>
        <v>0</v>
      </c>
      <c r="H29" s="198">
        <f t="shared" si="5"/>
        <v>0</v>
      </c>
      <c r="I29" s="198">
        <f t="shared" si="5"/>
        <v>0</v>
      </c>
      <c r="J29" s="198">
        <f t="shared" si="5"/>
        <v>0</v>
      </c>
      <c r="K29" s="198">
        <f t="shared" si="5"/>
        <v>0</v>
      </c>
      <c r="L29" s="198">
        <f t="shared" si="5"/>
        <v>0</v>
      </c>
      <c r="M29" s="198">
        <f t="shared" si="5"/>
        <v>0</v>
      </c>
      <c r="N29" s="198">
        <f t="shared" si="5"/>
        <v>0</v>
      </c>
      <c r="O29" s="198">
        <f t="shared" si="5"/>
        <v>0</v>
      </c>
      <c r="P29" s="198">
        <f t="shared" si="5"/>
        <v>0</v>
      </c>
      <c r="Q29" s="198">
        <f t="shared" si="5"/>
        <v>0</v>
      </c>
      <c r="R29" s="198">
        <f t="shared" si="5"/>
        <v>0</v>
      </c>
      <c r="S29" s="198">
        <f t="shared" si="5"/>
        <v>0</v>
      </c>
      <c r="T29" s="198">
        <f t="shared" si="5"/>
        <v>0</v>
      </c>
      <c r="U29" s="198">
        <f t="shared" si="5"/>
        <v>0</v>
      </c>
      <c r="V29" s="198">
        <f t="shared" si="5"/>
        <v>0</v>
      </c>
      <c r="W29" s="198">
        <f t="shared" si="5"/>
        <v>0</v>
      </c>
      <c r="X29" s="198">
        <f t="shared" si="5"/>
        <v>0</v>
      </c>
      <c r="Y29" s="198">
        <f t="shared" si="5"/>
        <v>0</v>
      </c>
      <c r="Z29" s="198">
        <f t="shared" si="5"/>
        <v>0</v>
      </c>
      <c r="AA29" s="198">
        <f t="shared" si="5"/>
        <v>0</v>
      </c>
      <c r="AB29" s="198">
        <f t="shared" si="5"/>
        <v>0</v>
      </c>
      <c r="AC29" s="198">
        <f t="shared" si="5"/>
        <v>8.27829874</v>
      </c>
      <c r="AD29" s="198">
        <f t="shared" si="5"/>
        <v>0</v>
      </c>
      <c r="AE29" s="198">
        <f t="shared" si="5"/>
        <v>0.8623458490220001</v>
      </c>
      <c r="AF29" s="198">
        <f t="shared" si="5"/>
        <v>0</v>
      </c>
      <c r="AG29" s="198">
        <f t="shared" si="5"/>
        <v>0</v>
      </c>
      <c r="AH29" s="198">
        <f t="shared" si="5"/>
        <v>0</v>
      </c>
      <c r="AI29" s="198">
        <f t="shared" si="5"/>
        <v>0</v>
      </c>
      <c r="AJ29" s="198">
        <f t="shared" si="5"/>
        <v>0</v>
      </c>
      <c r="AK29" s="198">
        <f t="shared" si="5"/>
        <v>0</v>
      </c>
      <c r="AL29" s="198">
        <f t="shared" si="5"/>
        <v>0</v>
      </c>
      <c r="AM29" s="208">
        <f t="shared" si="5"/>
        <v>0</v>
      </c>
      <c r="AN29" s="238"/>
    </row>
    <row r="30" spans="2:40" s="34" customFormat="1" ht="16.5" customHeight="1">
      <c r="B30" s="297"/>
      <c r="C30" s="147" t="s">
        <v>58</v>
      </c>
      <c r="D30" s="198">
        <v>0</v>
      </c>
      <c r="E30" s="198">
        <v>0</v>
      </c>
      <c r="F30" s="198">
        <v>0</v>
      </c>
      <c r="G30" s="198">
        <v>0</v>
      </c>
      <c r="H30" s="198">
        <v>0</v>
      </c>
      <c r="I30" s="198">
        <v>0</v>
      </c>
      <c r="J30" s="198">
        <v>0</v>
      </c>
      <c r="K30" s="198">
        <v>0</v>
      </c>
      <c r="L30" s="198">
        <v>0</v>
      </c>
      <c r="M30" s="198">
        <v>0</v>
      </c>
      <c r="N30" s="198">
        <v>0</v>
      </c>
      <c r="O30" s="198">
        <v>0</v>
      </c>
      <c r="P30" s="198">
        <v>0</v>
      </c>
      <c r="Q30" s="198">
        <v>0</v>
      </c>
      <c r="R30" s="198">
        <v>0</v>
      </c>
      <c r="S30" s="198">
        <v>0</v>
      </c>
      <c r="T30" s="198">
        <v>0</v>
      </c>
      <c r="U30" s="198">
        <v>0</v>
      </c>
      <c r="V30" s="198">
        <v>0</v>
      </c>
      <c r="W30" s="198">
        <v>0</v>
      </c>
      <c r="X30" s="198">
        <v>0</v>
      </c>
      <c r="Y30" s="198">
        <v>0</v>
      </c>
      <c r="Z30" s="198">
        <v>0</v>
      </c>
      <c r="AA30" s="198">
        <v>0</v>
      </c>
      <c r="AB30" s="198">
        <v>0</v>
      </c>
      <c r="AC30" s="198">
        <v>0</v>
      </c>
      <c r="AD30" s="198">
        <v>0</v>
      </c>
      <c r="AE30" s="198">
        <v>0</v>
      </c>
      <c r="AF30" s="198">
        <v>0</v>
      </c>
      <c r="AG30" s="198">
        <v>0</v>
      </c>
      <c r="AH30" s="198">
        <v>0</v>
      </c>
      <c r="AI30" s="198">
        <v>0</v>
      </c>
      <c r="AJ30" s="198">
        <v>0</v>
      </c>
      <c r="AK30" s="198">
        <v>0</v>
      </c>
      <c r="AL30" s="198">
        <v>0</v>
      </c>
      <c r="AM30" s="208">
        <v>0</v>
      </c>
      <c r="AN30" s="238"/>
    </row>
    <row r="31" spans="2:40" s="34" customFormat="1" ht="16.5" customHeight="1">
      <c r="B31" s="297"/>
      <c r="C31" s="147" t="s">
        <v>59</v>
      </c>
      <c r="D31" s="198">
        <v>0</v>
      </c>
      <c r="E31" s="198">
        <v>0</v>
      </c>
      <c r="F31" s="198">
        <v>0</v>
      </c>
      <c r="G31" s="198">
        <v>0</v>
      </c>
      <c r="H31" s="198">
        <v>0</v>
      </c>
      <c r="I31" s="198">
        <v>0</v>
      </c>
      <c r="J31" s="198">
        <v>0</v>
      </c>
      <c r="K31" s="198">
        <v>0</v>
      </c>
      <c r="L31" s="198">
        <v>0</v>
      </c>
      <c r="M31" s="198">
        <v>0</v>
      </c>
      <c r="N31" s="198">
        <v>0</v>
      </c>
      <c r="O31" s="198">
        <v>0</v>
      </c>
      <c r="P31" s="198">
        <v>0</v>
      </c>
      <c r="Q31" s="198">
        <v>0</v>
      </c>
      <c r="R31" s="198">
        <v>0</v>
      </c>
      <c r="S31" s="198">
        <v>0</v>
      </c>
      <c r="T31" s="198">
        <v>0</v>
      </c>
      <c r="U31" s="198">
        <v>0</v>
      </c>
      <c r="V31" s="198">
        <v>0</v>
      </c>
      <c r="W31" s="198">
        <v>0</v>
      </c>
      <c r="X31" s="198">
        <v>0</v>
      </c>
      <c r="Y31" s="198">
        <v>0</v>
      </c>
      <c r="Z31" s="198">
        <v>0</v>
      </c>
      <c r="AA31" s="198">
        <v>0</v>
      </c>
      <c r="AB31" s="198">
        <v>0</v>
      </c>
      <c r="AC31" s="198">
        <v>8.27829874</v>
      </c>
      <c r="AD31" s="198">
        <v>0</v>
      </c>
      <c r="AE31" s="198">
        <v>0.8623458490220001</v>
      </c>
      <c r="AF31" s="198">
        <v>0</v>
      </c>
      <c r="AG31" s="198">
        <v>0</v>
      </c>
      <c r="AH31" s="198">
        <v>0</v>
      </c>
      <c r="AI31" s="198">
        <v>0</v>
      </c>
      <c r="AJ31" s="198">
        <v>0</v>
      </c>
      <c r="AK31" s="198">
        <v>0</v>
      </c>
      <c r="AL31" s="198">
        <v>0</v>
      </c>
      <c r="AM31" s="208">
        <v>0</v>
      </c>
      <c r="AN31" s="238"/>
    </row>
    <row r="32" spans="2:40" s="34" customFormat="1" ht="30" customHeight="1">
      <c r="B32" s="296"/>
      <c r="C32" s="145" t="s">
        <v>11</v>
      </c>
      <c r="D32" s="198">
        <f aca="true" t="shared" si="6" ref="D32:AM32">D33+D34</f>
        <v>0</v>
      </c>
      <c r="E32" s="198">
        <f t="shared" si="6"/>
        <v>0</v>
      </c>
      <c r="F32" s="198">
        <f t="shared" si="6"/>
        <v>0</v>
      </c>
      <c r="G32" s="198">
        <f t="shared" si="6"/>
        <v>0</v>
      </c>
      <c r="H32" s="198">
        <f t="shared" si="6"/>
        <v>0</v>
      </c>
      <c r="I32" s="198">
        <f t="shared" si="6"/>
        <v>0</v>
      </c>
      <c r="J32" s="198">
        <f t="shared" si="6"/>
        <v>0.01</v>
      </c>
      <c r="K32" s="198">
        <f t="shared" si="6"/>
        <v>0</v>
      </c>
      <c r="L32" s="198">
        <f t="shared" si="6"/>
        <v>0</v>
      </c>
      <c r="M32" s="198">
        <f t="shared" si="6"/>
        <v>0</v>
      </c>
      <c r="N32" s="198">
        <f t="shared" si="6"/>
        <v>0</v>
      </c>
      <c r="O32" s="198">
        <f t="shared" si="6"/>
        <v>0</v>
      </c>
      <c r="P32" s="198">
        <f t="shared" si="6"/>
        <v>0</v>
      </c>
      <c r="Q32" s="198">
        <f t="shared" si="6"/>
        <v>0</v>
      </c>
      <c r="R32" s="198">
        <f t="shared" si="6"/>
        <v>0</v>
      </c>
      <c r="S32" s="198">
        <f t="shared" si="6"/>
        <v>0</v>
      </c>
      <c r="T32" s="198">
        <f t="shared" si="6"/>
        <v>0</v>
      </c>
      <c r="U32" s="198">
        <f t="shared" si="6"/>
        <v>0</v>
      </c>
      <c r="V32" s="198">
        <f t="shared" si="6"/>
        <v>0</v>
      </c>
      <c r="W32" s="198">
        <f t="shared" si="6"/>
        <v>0</v>
      </c>
      <c r="X32" s="198">
        <f t="shared" si="6"/>
        <v>0</v>
      </c>
      <c r="Y32" s="198">
        <f t="shared" si="6"/>
        <v>0</v>
      </c>
      <c r="Z32" s="198">
        <f t="shared" si="6"/>
        <v>0</v>
      </c>
      <c r="AA32" s="198">
        <f t="shared" si="6"/>
        <v>0</v>
      </c>
      <c r="AB32" s="198">
        <f t="shared" si="6"/>
        <v>0</v>
      </c>
      <c r="AC32" s="198">
        <f t="shared" si="6"/>
        <v>0.02</v>
      </c>
      <c r="AD32" s="198">
        <f t="shared" si="6"/>
        <v>0</v>
      </c>
      <c r="AE32" s="198">
        <f t="shared" si="6"/>
        <v>0.030128</v>
      </c>
      <c r="AF32" s="198">
        <f t="shared" si="6"/>
        <v>0</v>
      </c>
      <c r="AG32" s="198">
        <f t="shared" si="6"/>
        <v>0.02</v>
      </c>
      <c r="AH32" s="198">
        <f t="shared" si="6"/>
        <v>0</v>
      </c>
      <c r="AI32" s="198">
        <f t="shared" si="6"/>
        <v>0</v>
      </c>
      <c r="AJ32" s="198">
        <f t="shared" si="6"/>
        <v>0</v>
      </c>
      <c r="AK32" s="198">
        <f t="shared" si="6"/>
        <v>0</v>
      </c>
      <c r="AL32" s="198">
        <f t="shared" si="6"/>
        <v>0</v>
      </c>
      <c r="AM32" s="208">
        <f t="shared" si="6"/>
        <v>19.86</v>
      </c>
      <c r="AN32" s="238"/>
    </row>
    <row r="33" spans="2:40" s="34" customFormat="1" ht="16.5" customHeight="1">
      <c r="B33" s="296"/>
      <c r="C33" s="147" t="s">
        <v>58</v>
      </c>
      <c r="D33" s="198">
        <v>0</v>
      </c>
      <c r="E33" s="198">
        <v>0</v>
      </c>
      <c r="F33" s="198">
        <v>0</v>
      </c>
      <c r="G33" s="198">
        <v>0</v>
      </c>
      <c r="H33" s="198">
        <v>0</v>
      </c>
      <c r="I33" s="198">
        <v>0</v>
      </c>
      <c r="J33" s="198">
        <v>0</v>
      </c>
      <c r="K33" s="198">
        <v>0</v>
      </c>
      <c r="L33" s="198">
        <v>0</v>
      </c>
      <c r="M33" s="198">
        <v>0</v>
      </c>
      <c r="N33" s="198">
        <v>0</v>
      </c>
      <c r="O33" s="198">
        <v>0</v>
      </c>
      <c r="P33" s="198">
        <v>0</v>
      </c>
      <c r="Q33" s="198">
        <v>0</v>
      </c>
      <c r="R33" s="198">
        <v>0</v>
      </c>
      <c r="S33" s="198">
        <v>0</v>
      </c>
      <c r="T33" s="198">
        <v>0</v>
      </c>
      <c r="U33" s="198">
        <v>0</v>
      </c>
      <c r="V33" s="198">
        <v>0</v>
      </c>
      <c r="W33" s="198">
        <v>0</v>
      </c>
      <c r="X33" s="198">
        <v>0</v>
      </c>
      <c r="Y33" s="198">
        <v>0</v>
      </c>
      <c r="Z33" s="198">
        <v>0</v>
      </c>
      <c r="AA33" s="198">
        <v>0</v>
      </c>
      <c r="AB33" s="198">
        <v>0</v>
      </c>
      <c r="AC33" s="198">
        <v>0</v>
      </c>
      <c r="AD33" s="198">
        <v>0</v>
      </c>
      <c r="AE33" s="198">
        <v>0.030128</v>
      </c>
      <c r="AF33" s="198">
        <v>0</v>
      </c>
      <c r="AG33" s="198">
        <v>0</v>
      </c>
      <c r="AH33" s="198">
        <v>0</v>
      </c>
      <c r="AI33" s="198">
        <v>0</v>
      </c>
      <c r="AJ33" s="198">
        <v>0</v>
      </c>
      <c r="AK33" s="198">
        <v>0</v>
      </c>
      <c r="AL33" s="198">
        <v>0</v>
      </c>
      <c r="AM33" s="208">
        <v>0</v>
      </c>
      <c r="AN33" s="238"/>
    </row>
    <row r="34" spans="2:40" s="34" customFormat="1" ht="16.5" customHeight="1">
      <c r="B34" s="296"/>
      <c r="C34" s="147" t="s">
        <v>59</v>
      </c>
      <c r="D34" s="198">
        <v>0</v>
      </c>
      <c r="E34" s="198">
        <v>0</v>
      </c>
      <c r="F34" s="198">
        <v>0</v>
      </c>
      <c r="G34" s="198">
        <v>0</v>
      </c>
      <c r="H34" s="198">
        <v>0</v>
      </c>
      <c r="I34" s="198">
        <v>0</v>
      </c>
      <c r="J34" s="198">
        <v>0.01</v>
      </c>
      <c r="K34" s="198">
        <v>0</v>
      </c>
      <c r="L34" s="198">
        <v>0</v>
      </c>
      <c r="M34" s="198">
        <v>0</v>
      </c>
      <c r="N34" s="198">
        <v>0</v>
      </c>
      <c r="O34" s="198">
        <v>0</v>
      </c>
      <c r="P34" s="198">
        <v>0</v>
      </c>
      <c r="Q34" s="198">
        <v>0</v>
      </c>
      <c r="R34" s="198">
        <v>0</v>
      </c>
      <c r="S34" s="198">
        <v>0</v>
      </c>
      <c r="T34" s="198">
        <v>0</v>
      </c>
      <c r="U34" s="198">
        <v>0</v>
      </c>
      <c r="V34" s="198">
        <v>0</v>
      </c>
      <c r="W34" s="198">
        <v>0</v>
      </c>
      <c r="X34" s="198">
        <v>0</v>
      </c>
      <c r="Y34" s="198">
        <v>0</v>
      </c>
      <c r="Z34" s="198">
        <v>0</v>
      </c>
      <c r="AA34" s="198">
        <v>0</v>
      </c>
      <c r="AB34" s="198">
        <v>0</v>
      </c>
      <c r="AC34" s="198">
        <v>0.02</v>
      </c>
      <c r="AD34" s="198">
        <v>0</v>
      </c>
      <c r="AE34" s="198">
        <v>0</v>
      </c>
      <c r="AF34" s="198">
        <v>0</v>
      </c>
      <c r="AG34" s="198">
        <v>0.02</v>
      </c>
      <c r="AH34" s="198">
        <v>0</v>
      </c>
      <c r="AI34" s="198">
        <v>0</v>
      </c>
      <c r="AJ34" s="198">
        <v>0</v>
      </c>
      <c r="AK34" s="198">
        <v>0</v>
      </c>
      <c r="AL34" s="198">
        <v>0</v>
      </c>
      <c r="AM34" s="208">
        <f>20.46-0.6</f>
        <v>19.86</v>
      </c>
      <c r="AN34" s="238"/>
    </row>
    <row r="35" spans="2:40" s="38" customFormat="1" ht="30" customHeight="1">
      <c r="B35" s="298"/>
      <c r="C35" s="299" t="s">
        <v>180</v>
      </c>
      <c r="D35" s="202">
        <v>0</v>
      </c>
      <c r="E35" s="202">
        <v>0</v>
      </c>
      <c r="F35" s="202">
        <v>0</v>
      </c>
      <c r="G35" s="202">
        <v>0</v>
      </c>
      <c r="H35" s="202">
        <v>0</v>
      </c>
      <c r="I35" s="202">
        <v>0</v>
      </c>
      <c r="J35" s="202">
        <v>0</v>
      </c>
      <c r="K35" s="202">
        <v>0</v>
      </c>
      <c r="L35" s="202">
        <v>0</v>
      </c>
      <c r="M35" s="202">
        <v>0</v>
      </c>
      <c r="N35" s="202">
        <v>0</v>
      </c>
      <c r="O35" s="202">
        <v>0</v>
      </c>
      <c r="P35" s="202">
        <v>0</v>
      </c>
      <c r="Q35" s="202">
        <v>0</v>
      </c>
      <c r="R35" s="202">
        <v>0</v>
      </c>
      <c r="S35" s="202">
        <v>0</v>
      </c>
      <c r="T35" s="202">
        <v>0</v>
      </c>
      <c r="U35" s="202">
        <v>0</v>
      </c>
      <c r="V35" s="202">
        <v>0</v>
      </c>
      <c r="W35" s="202">
        <v>0</v>
      </c>
      <c r="X35" s="202">
        <v>0</v>
      </c>
      <c r="Y35" s="202">
        <v>0</v>
      </c>
      <c r="Z35" s="202">
        <v>0</v>
      </c>
      <c r="AA35" s="202">
        <v>0</v>
      </c>
      <c r="AB35" s="202">
        <v>0</v>
      </c>
      <c r="AC35" s="202">
        <v>0</v>
      </c>
      <c r="AD35" s="202">
        <v>0</v>
      </c>
      <c r="AE35" s="202">
        <v>0.030128</v>
      </c>
      <c r="AF35" s="202">
        <v>0</v>
      </c>
      <c r="AG35" s="202">
        <v>0</v>
      </c>
      <c r="AH35" s="202">
        <v>0</v>
      </c>
      <c r="AI35" s="202">
        <v>0</v>
      </c>
      <c r="AJ35" s="202">
        <v>0</v>
      </c>
      <c r="AK35" s="202">
        <v>0</v>
      </c>
      <c r="AL35" s="202">
        <v>0</v>
      </c>
      <c r="AM35" s="219">
        <v>0</v>
      </c>
      <c r="AN35" s="237"/>
    </row>
    <row r="36" spans="2:40" s="34" customFormat="1" ht="16.5" customHeight="1">
      <c r="B36" s="297"/>
      <c r="C36" s="147" t="s">
        <v>70</v>
      </c>
      <c r="D36" s="198">
        <v>0</v>
      </c>
      <c r="E36" s="198">
        <v>0</v>
      </c>
      <c r="F36" s="198">
        <v>0</v>
      </c>
      <c r="G36" s="198">
        <v>0</v>
      </c>
      <c r="H36" s="198">
        <v>0</v>
      </c>
      <c r="I36" s="198">
        <v>0</v>
      </c>
      <c r="J36" s="198">
        <v>0</v>
      </c>
      <c r="K36" s="198">
        <v>0</v>
      </c>
      <c r="L36" s="198">
        <v>0</v>
      </c>
      <c r="M36" s="198">
        <v>0</v>
      </c>
      <c r="N36" s="198">
        <v>0</v>
      </c>
      <c r="O36" s="198">
        <v>0</v>
      </c>
      <c r="P36" s="198">
        <v>0</v>
      </c>
      <c r="Q36" s="198">
        <v>0</v>
      </c>
      <c r="R36" s="198">
        <v>0</v>
      </c>
      <c r="S36" s="198">
        <v>0</v>
      </c>
      <c r="T36" s="198">
        <v>0</v>
      </c>
      <c r="U36" s="198">
        <v>0</v>
      </c>
      <c r="V36" s="198">
        <v>0</v>
      </c>
      <c r="W36" s="198">
        <v>0</v>
      </c>
      <c r="X36" s="198">
        <v>0</v>
      </c>
      <c r="Y36" s="198">
        <v>0</v>
      </c>
      <c r="Z36" s="198">
        <v>0</v>
      </c>
      <c r="AA36" s="198">
        <v>0</v>
      </c>
      <c r="AB36" s="198">
        <v>0</v>
      </c>
      <c r="AC36" s="198">
        <v>0</v>
      </c>
      <c r="AD36" s="198">
        <v>0</v>
      </c>
      <c r="AE36" s="198">
        <v>0</v>
      </c>
      <c r="AF36" s="198">
        <v>0</v>
      </c>
      <c r="AG36" s="198">
        <v>0.02</v>
      </c>
      <c r="AH36" s="198">
        <v>0</v>
      </c>
      <c r="AI36" s="198">
        <v>0</v>
      </c>
      <c r="AJ36" s="198">
        <v>0</v>
      </c>
      <c r="AK36" s="198">
        <v>0</v>
      </c>
      <c r="AL36" s="198">
        <v>0</v>
      </c>
      <c r="AM36" s="208">
        <f>3.13-0.5</f>
        <v>2.63</v>
      </c>
      <c r="AN36" s="238"/>
    </row>
    <row r="37" spans="2:40" s="34" customFormat="1" ht="16.5" customHeight="1">
      <c r="B37" s="297"/>
      <c r="C37" s="147" t="s">
        <v>270</v>
      </c>
      <c r="D37" s="198">
        <v>0</v>
      </c>
      <c r="E37" s="198">
        <v>0</v>
      </c>
      <c r="F37" s="198">
        <v>0</v>
      </c>
      <c r="G37" s="198">
        <v>0</v>
      </c>
      <c r="H37" s="198">
        <v>0</v>
      </c>
      <c r="I37" s="198">
        <v>0</v>
      </c>
      <c r="J37" s="198">
        <v>0</v>
      </c>
      <c r="K37" s="198">
        <v>0</v>
      </c>
      <c r="L37" s="198">
        <v>0</v>
      </c>
      <c r="M37" s="198">
        <v>0</v>
      </c>
      <c r="N37" s="198">
        <v>0</v>
      </c>
      <c r="O37" s="198">
        <v>0</v>
      </c>
      <c r="P37" s="198">
        <v>0</v>
      </c>
      <c r="Q37" s="198">
        <v>0</v>
      </c>
      <c r="R37" s="198">
        <v>0</v>
      </c>
      <c r="S37" s="198">
        <v>0</v>
      </c>
      <c r="T37" s="198">
        <v>0</v>
      </c>
      <c r="U37" s="198">
        <v>0</v>
      </c>
      <c r="V37" s="198">
        <v>0</v>
      </c>
      <c r="W37" s="198">
        <v>0</v>
      </c>
      <c r="X37" s="198">
        <v>0</v>
      </c>
      <c r="Y37" s="198">
        <v>0</v>
      </c>
      <c r="Z37" s="198">
        <v>0</v>
      </c>
      <c r="AA37" s="198">
        <v>0</v>
      </c>
      <c r="AB37" s="198">
        <v>0</v>
      </c>
      <c r="AC37" s="198">
        <v>0</v>
      </c>
      <c r="AD37" s="198">
        <v>0</v>
      </c>
      <c r="AE37" s="198">
        <v>0</v>
      </c>
      <c r="AF37" s="198">
        <v>0</v>
      </c>
      <c r="AG37" s="198">
        <v>0</v>
      </c>
      <c r="AH37" s="198">
        <v>0</v>
      </c>
      <c r="AI37" s="198">
        <v>0</v>
      </c>
      <c r="AJ37" s="198">
        <v>0</v>
      </c>
      <c r="AK37" s="198">
        <v>0</v>
      </c>
      <c r="AL37" s="198">
        <v>0</v>
      </c>
      <c r="AM37" s="208">
        <v>0</v>
      </c>
      <c r="AN37" s="238"/>
    </row>
    <row r="38" spans="2:40" s="34" customFormat="1" ht="16.5" customHeight="1">
      <c r="B38" s="297"/>
      <c r="C38" s="147" t="s">
        <v>181</v>
      </c>
      <c r="D38" s="198">
        <v>0</v>
      </c>
      <c r="E38" s="198">
        <v>0</v>
      </c>
      <c r="F38" s="198">
        <v>0</v>
      </c>
      <c r="G38" s="198">
        <v>0</v>
      </c>
      <c r="H38" s="198">
        <v>0</v>
      </c>
      <c r="I38" s="198">
        <v>0</v>
      </c>
      <c r="J38" s="198">
        <v>0</v>
      </c>
      <c r="K38" s="198">
        <v>0</v>
      </c>
      <c r="L38" s="198">
        <v>0</v>
      </c>
      <c r="M38" s="198">
        <v>0</v>
      </c>
      <c r="N38" s="198">
        <v>0</v>
      </c>
      <c r="O38" s="198">
        <v>0</v>
      </c>
      <c r="P38" s="198">
        <v>0</v>
      </c>
      <c r="Q38" s="198">
        <v>0</v>
      </c>
      <c r="R38" s="198">
        <v>0</v>
      </c>
      <c r="S38" s="198">
        <v>0</v>
      </c>
      <c r="T38" s="198">
        <v>0</v>
      </c>
      <c r="U38" s="198">
        <v>0</v>
      </c>
      <c r="V38" s="198">
        <v>0</v>
      </c>
      <c r="W38" s="198">
        <v>0</v>
      </c>
      <c r="X38" s="198">
        <v>0</v>
      </c>
      <c r="Y38" s="198">
        <v>0</v>
      </c>
      <c r="Z38" s="198">
        <v>0</v>
      </c>
      <c r="AA38" s="198">
        <v>0</v>
      </c>
      <c r="AB38" s="198">
        <v>0</v>
      </c>
      <c r="AC38" s="198">
        <v>0</v>
      </c>
      <c r="AD38" s="198">
        <v>0</v>
      </c>
      <c r="AE38" s="198">
        <v>0</v>
      </c>
      <c r="AF38" s="198">
        <v>0</v>
      </c>
      <c r="AG38" s="198">
        <v>0</v>
      </c>
      <c r="AH38" s="198">
        <v>0</v>
      </c>
      <c r="AI38" s="198">
        <v>0</v>
      </c>
      <c r="AJ38" s="198">
        <v>0</v>
      </c>
      <c r="AK38" s="198">
        <v>0</v>
      </c>
      <c r="AL38" s="198">
        <v>0</v>
      </c>
      <c r="AM38" s="208">
        <v>0</v>
      </c>
      <c r="AN38" s="238"/>
    </row>
    <row r="39" spans="2:40" s="34" customFormat="1" ht="16.5" customHeight="1">
      <c r="B39" s="297"/>
      <c r="C39" s="303" t="s">
        <v>51</v>
      </c>
      <c r="D39" s="198">
        <v>0</v>
      </c>
      <c r="E39" s="198">
        <v>0</v>
      </c>
      <c r="F39" s="198">
        <v>0</v>
      </c>
      <c r="G39" s="198">
        <v>0</v>
      </c>
      <c r="H39" s="198">
        <v>0</v>
      </c>
      <c r="I39" s="198">
        <v>0</v>
      </c>
      <c r="J39" s="198">
        <v>0.01</v>
      </c>
      <c r="K39" s="198">
        <v>0</v>
      </c>
      <c r="L39" s="198">
        <v>0</v>
      </c>
      <c r="M39" s="198">
        <v>0</v>
      </c>
      <c r="N39" s="198">
        <v>0</v>
      </c>
      <c r="O39" s="198">
        <v>0</v>
      </c>
      <c r="P39" s="198">
        <v>0</v>
      </c>
      <c r="Q39" s="198">
        <v>0</v>
      </c>
      <c r="R39" s="198">
        <v>0</v>
      </c>
      <c r="S39" s="198">
        <v>0</v>
      </c>
      <c r="T39" s="198">
        <v>0</v>
      </c>
      <c r="U39" s="198">
        <v>0</v>
      </c>
      <c r="V39" s="198">
        <v>0</v>
      </c>
      <c r="W39" s="198">
        <v>0</v>
      </c>
      <c r="X39" s="198">
        <v>0</v>
      </c>
      <c r="Y39" s="198">
        <v>0</v>
      </c>
      <c r="Z39" s="198">
        <v>0</v>
      </c>
      <c r="AA39" s="198">
        <v>0</v>
      </c>
      <c r="AB39" s="198">
        <v>0</v>
      </c>
      <c r="AC39" s="198">
        <v>0.02</v>
      </c>
      <c r="AD39" s="198">
        <v>0</v>
      </c>
      <c r="AE39" s="198">
        <v>0</v>
      </c>
      <c r="AF39" s="198">
        <v>0</v>
      </c>
      <c r="AG39" s="198">
        <v>0</v>
      </c>
      <c r="AH39" s="198">
        <v>0</v>
      </c>
      <c r="AI39" s="198">
        <v>0</v>
      </c>
      <c r="AJ39" s="198">
        <v>0</v>
      </c>
      <c r="AK39" s="198">
        <v>0</v>
      </c>
      <c r="AL39" s="198">
        <v>0</v>
      </c>
      <c r="AM39" s="208">
        <f>17.33-0.5</f>
        <v>16.83</v>
      </c>
      <c r="AN39" s="238"/>
    </row>
    <row r="40" spans="2:40" s="34" customFormat="1" ht="16.5" customHeight="1">
      <c r="B40" s="297"/>
      <c r="C40" s="300" t="s">
        <v>217</v>
      </c>
      <c r="D40" s="198">
        <v>0</v>
      </c>
      <c r="E40" s="198">
        <v>0</v>
      </c>
      <c r="F40" s="198">
        <v>0</v>
      </c>
      <c r="G40" s="198">
        <v>0</v>
      </c>
      <c r="H40" s="198">
        <v>0</v>
      </c>
      <c r="I40" s="198">
        <v>0</v>
      </c>
      <c r="J40" s="198">
        <v>0</v>
      </c>
      <c r="K40" s="198">
        <v>0</v>
      </c>
      <c r="L40" s="198">
        <v>0</v>
      </c>
      <c r="M40" s="198">
        <v>0</v>
      </c>
      <c r="N40" s="198">
        <v>0</v>
      </c>
      <c r="O40" s="198">
        <v>0</v>
      </c>
      <c r="P40" s="198">
        <v>0</v>
      </c>
      <c r="Q40" s="198">
        <v>0</v>
      </c>
      <c r="R40" s="198">
        <v>0</v>
      </c>
      <c r="S40" s="198">
        <v>0</v>
      </c>
      <c r="T40" s="198">
        <v>0</v>
      </c>
      <c r="U40" s="198">
        <v>0</v>
      </c>
      <c r="V40" s="198">
        <v>0</v>
      </c>
      <c r="W40" s="198">
        <v>0</v>
      </c>
      <c r="X40" s="198">
        <v>0</v>
      </c>
      <c r="Y40" s="198">
        <v>0</v>
      </c>
      <c r="Z40" s="198">
        <v>0</v>
      </c>
      <c r="AA40" s="198">
        <v>0</v>
      </c>
      <c r="AB40" s="198">
        <v>0</v>
      </c>
      <c r="AC40" s="198">
        <v>0</v>
      </c>
      <c r="AD40" s="198">
        <v>0</v>
      </c>
      <c r="AE40" s="198">
        <v>0</v>
      </c>
      <c r="AF40" s="198">
        <v>0</v>
      </c>
      <c r="AG40" s="198">
        <v>0</v>
      </c>
      <c r="AH40" s="198">
        <v>0</v>
      </c>
      <c r="AI40" s="198">
        <v>0</v>
      </c>
      <c r="AJ40" s="198">
        <v>0</v>
      </c>
      <c r="AK40" s="198">
        <v>0</v>
      </c>
      <c r="AL40" s="198">
        <v>0</v>
      </c>
      <c r="AM40" s="208">
        <v>0</v>
      </c>
      <c r="AN40" s="238"/>
    </row>
    <row r="41" spans="2:40" s="38" customFormat="1" ht="24.75" customHeight="1">
      <c r="B41" s="298"/>
      <c r="C41" s="146" t="s">
        <v>12</v>
      </c>
      <c r="D41" s="202">
        <f aca="true" t="shared" si="7" ref="D41:AM41">D42+D43</f>
        <v>0</v>
      </c>
      <c r="E41" s="202">
        <f t="shared" si="7"/>
        <v>0.008</v>
      </c>
      <c r="F41" s="202">
        <f t="shared" si="7"/>
        <v>0.003</v>
      </c>
      <c r="G41" s="202">
        <f t="shared" si="7"/>
        <v>0</v>
      </c>
      <c r="H41" s="202">
        <f t="shared" si="7"/>
        <v>0</v>
      </c>
      <c r="I41" s="202">
        <f t="shared" si="7"/>
        <v>0.007</v>
      </c>
      <c r="J41" s="202">
        <f t="shared" si="7"/>
        <v>0.262</v>
      </c>
      <c r="K41" s="202">
        <f t="shared" si="7"/>
        <v>0</v>
      </c>
      <c r="L41" s="202">
        <f t="shared" si="7"/>
        <v>0</v>
      </c>
      <c r="M41" s="202">
        <f t="shared" si="7"/>
        <v>0</v>
      </c>
      <c r="N41" s="202">
        <f t="shared" si="7"/>
        <v>0</v>
      </c>
      <c r="O41" s="202">
        <f t="shared" si="7"/>
        <v>0.318539</v>
      </c>
      <c r="P41" s="202">
        <f t="shared" si="7"/>
        <v>0.267</v>
      </c>
      <c r="Q41" s="202">
        <f t="shared" si="7"/>
        <v>0</v>
      </c>
      <c r="R41" s="202">
        <f t="shared" si="7"/>
        <v>0.6960000000000001</v>
      </c>
      <c r="S41" s="202">
        <f t="shared" si="7"/>
        <v>0</v>
      </c>
      <c r="T41" s="202">
        <f t="shared" si="7"/>
        <v>0</v>
      </c>
      <c r="U41" s="202">
        <f t="shared" si="7"/>
        <v>0</v>
      </c>
      <c r="V41" s="202">
        <f t="shared" si="7"/>
        <v>0</v>
      </c>
      <c r="W41" s="202">
        <f t="shared" si="7"/>
        <v>0</v>
      </c>
      <c r="X41" s="202">
        <f t="shared" si="7"/>
        <v>0</v>
      </c>
      <c r="Y41" s="202">
        <f t="shared" si="7"/>
        <v>0.315</v>
      </c>
      <c r="Z41" s="202">
        <f t="shared" si="7"/>
        <v>0.106</v>
      </c>
      <c r="AA41" s="202">
        <f t="shared" si="7"/>
        <v>0</v>
      </c>
      <c r="AB41" s="202">
        <f t="shared" si="7"/>
        <v>0</v>
      </c>
      <c r="AC41" s="202">
        <f t="shared" si="7"/>
        <v>16.89202709864979</v>
      </c>
      <c r="AD41" s="202">
        <f t="shared" si="7"/>
        <v>9.507000000000001</v>
      </c>
      <c r="AE41" s="202">
        <f t="shared" si="7"/>
        <v>6.098419</v>
      </c>
      <c r="AF41" s="202">
        <f t="shared" si="7"/>
        <v>0</v>
      </c>
      <c r="AG41" s="202">
        <f t="shared" si="7"/>
        <v>0.015</v>
      </c>
      <c r="AH41" s="202">
        <f t="shared" si="7"/>
        <v>0</v>
      </c>
      <c r="AI41" s="202">
        <f t="shared" si="7"/>
        <v>0</v>
      </c>
      <c r="AJ41" s="202">
        <f t="shared" si="7"/>
        <v>0</v>
      </c>
      <c r="AK41" s="202">
        <f t="shared" si="7"/>
        <v>0</v>
      </c>
      <c r="AL41" s="202">
        <f t="shared" si="7"/>
        <v>0.009</v>
      </c>
      <c r="AM41" s="219">
        <f t="shared" si="7"/>
        <v>30.99</v>
      </c>
      <c r="AN41" s="237"/>
    </row>
    <row r="42" spans="2:40" s="65" customFormat="1" ht="16.5" customHeight="1">
      <c r="B42" s="194"/>
      <c r="C42" s="147" t="s">
        <v>58</v>
      </c>
      <c r="D42" s="204">
        <v>0</v>
      </c>
      <c r="E42" s="204">
        <v>0.008</v>
      </c>
      <c r="F42" s="204">
        <v>0.003</v>
      </c>
      <c r="G42" s="204">
        <v>0</v>
      </c>
      <c r="H42" s="204">
        <v>0</v>
      </c>
      <c r="I42" s="204">
        <v>0.007</v>
      </c>
      <c r="J42" s="204">
        <v>0.253</v>
      </c>
      <c r="K42" s="204">
        <v>0</v>
      </c>
      <c r="L42" s="204">
        <v>0</v>
      </c>
      <c r="M42" s="204">
        <v>0</v>
      </c>
      <c r="N42" s="204">
        <v>0</v>
      </c>
      <c r="O42" s="204">
        <v>0.318539</v>
      </c>
      <c r="P42" s="204">
        <v>0.246</v>
      </c>
      <c r="Q42" s="204">
        <v>0</v>
      </c>
      <c r="R42" s="204">
        <v>0.685</v>
      </c>
      <c r="S42" s="204">
        <v>0</v>
      </c>
      <c r="T42" s="204">
        <v>0</v>
      </c>
      <c r="U42" s="204">
        <v>0</v>
      </c>
      <c r="V42" s="204">
        <v>0</v>
      </c>
      <c r="W42" s="204">
        <v>0</v>
      </c>
      <c r="X42" s="204">
        <v>0</v>
      </c>
      <c r="Y42" s="204">
        <v>0.315</v>
      </c>
      <c r="Z42" s="204">
        <v>0.046</v>
      </c>
      <c r="AA42" s="204">
        <v>0</v>
      </c>
      <c r="AB42" s="204">
        <v>0</v>
      </c>
      <c r="AC42" s="204">
        <v>16.84502709864979</v>
      </c>
      <c r="AD42" s="204">
        <v>0.534</v>
      </c>
      <c r="AE42" s="204">
        <v>0.864419</v>
      </c>
      <c r="AF42" s="204">
        <v>0</v>
      </c>
      <c r="AG42" s="204">
        <v>0.015</v>
      </c>
      <c r="AH42" s="204">
        <v>0</v>
      </c>
      <c r="AI42" s="204">
        <v>0</v>
      </c>
      <c r="AJ42" s="204">
        <v>0</v>
      </c>
      <c r="AK42" s="204">
        <v>0</v>
      </c>
      <c r="AL42" s="204">
        <v>0</v>
      </c>
      <c r="AM42" s="218">
        <v>3</v>
      </c>
      <c r="AN42" s="239"/>
    </row>
    <row r="43" spans="2:40" s="34" customFormat="1" ht="16.5" customHeight="1">
      <c r="B43" s="297"/>
      <c r="C43" s="147" t="s">
        <v>59</v>
      </c>
      <c r="D43" s="198">
        <v>0</v>
      </c>
      <c r="E43" s="198">
        <v>0</v>
      </c>
      <c r="F43" s="198">
        <v>0</v>
      </c>
      <c r="G43" s="198">
        <v>0</v>
      </c>
      <c r="H43" s="198">
        <v>0</v>
      </c>
      <c r="I43" s="198">
        <v>0</v>
      </c>
      <c r="J43" s="198">
        <v>0.009</v>
      </c>
      <c r="K43" s="198">
        <v>0</v>
      </c>
      <c r="L43" s="198">
        <v>0</v>
      </c>
      <c r="M43" s="198">
        <v>0</v>
      </c>
      <c r="N43" s="198">
        <v>0</v>
      </c>
      <c r="O43" s="198">
        <v>0</v>
      </c>
      <c r="P43" s="198">
        <v>0.021</v>
      </c>
      <c r="Q43" s="198">
        <v>0</v>
      </c>
      <c r="R43" s="198">
        <v>0.011</v>
      </c>
      <c r="S43" s="198">
        <v>0</v>
      </c>
      <c r="T43" s="198">
        <v>0</v>
      </c>
      <c r="U43" s="198">
        <v>0</v>
      </c>
      <c r="V43" s="198">
        <v>0</v>
      </c>
      <c r="W43" s="198">
        <v>0</v>
      </c>
      <c r="X43" s="198">
        <v>0</v>
      </c>
      <c r="Y43" s="198">
        <v>0</v>
      </c>
      <c r="Z43" s="198">
        <v>0.06</v>
      </c>
      <c r="AA43" s="198">
        <v>0</v>
      </c>
      <c r="AB43" s="198">
        <v>0</v>
      </c>
      <c r="AC43" s="198">
        <v>0.047</v>
      </c>
      <c r="AD43" s="198">
        <v>8.973</v>
      </c>
      <c r="AE43" s="198">
        <v>5.234</v>
      </c>
      <c r="AF43" s="198">
        <v>0</v>
      </c>
      <c r="AG43" s="198">
        <v>0</v>
      </c>
      <c r="AH43" s="198">
        <v>0</v>
      </c>
      <c r="AI43" s="198">
        <v>0</v>
      </c>
      <c r="AJ43" s="198">
        <v>0</v>
      </c>
      <c r="AK43" s="198">
        <v>0</v>
      </c>
      <c r="AL43" s="198">
        <v>0.009</v>
      </c>
      <c r="AM43" s="208">
        <v>27.99</v>
      </c>
      <c r="AN43" s="238"/>
    </row>
    <row r="44" spans="2:41" s="38" customFormat="1" ht="30" customHeight="1">
      <c r="B44" s="301"/>
      <c r="C44" s="146" t="s">
        <v>53</v>
      </c>
      <c r="D44" s="203">
        <f aca="true" t="shared" si="8" ref="D44:K44">+SUM(D41,D32,D29)</f>
        <v>0</v>
      </c>
      <c r="E44" s="203">
        <f t="shared" si="8"/>
        <v>0.008</v>
      </c>
      <c r="F44" s="203">
        <f t="shared" si="8"/>
        <v>0.003</v>
      </c>
      <c r="G44" s="203">
        <f t="shared" si="8"/>
        <v>0</v>
      </c>
      <c r="H44" s="203">
        <f t="shared" si="8"/>
        <v>0</v>
      </c>
      <c r="I44" s="203">
        <f t="shared" si="8"/>
        <v>0.007</v>
      </c>
      <c r="J44" s="203">
        <f t="shared" si="8"/>
        <v>0.272</v>
      </c>
      <c r="K44" s="203">
        <f t="shared" si="8"/>
        <v>0</v>
      </c>
      <c r="L44" s="203">
        <f aca="true" t="shared" si="9" ref="L44:AM44">+SUM(L41,L32,L29)</f>
        <v>0</v>
      </c>
      <c r="M44" s="203">
        <f t="shared" si="9"/>
        <v>0</v>
      </c>
      <c r="N44" s="203">
        <f t="shared" si="9"/>
        <v>0</v>
      </c>
      <c r="O44" s="203">
        <f t="shared" si="9"/>
        <v>0.318539</v>
      </c>
      <c r="P44" s="203">
        <f t="shared" si="9"/>
        <v>0.267</v>
      </c>
      <c r="Q44" s="203">
        <f t="shared" si="9"/>
        <v>0</v>
      </c>
      <c r="R44" s="203">
        <f t="shared" si="9"/>
        <v>0.6960000000000001</v>
      </c>
      <c r="S44" s="203">
        <f t="shared" si="9"/>
        <v>0</v>
      </c>
      <c r="T44" s="203">
        <f t="shared" si="9"/>
        <v>0</v>
      </c>
      <c r="U44" s="203">
        <f t="shared" si="9"/>
        <v>0</v>
      </c>
      <c r="V44" s="203">
        <f t="shared" si="9"/>
        <v>0</v>
      </c>
      <c r="W44" s="203">
        <f t="shared" si="9"/>
        <v>0</v>
      </c>
      <c r="X44" s="203">
        <f t="shared" si="9"/>
        <v>0</v>
      </c>
      <c r="Y44" s="203">
        <f t="shared" si="9"/>
        <v>0.315</v>
      </c>
      <c r="Z44" s="203">
        <f t="shared" si="9"/>
        <v>0.106</v>
      </c>
      <c r="AA44" s="203">
        <f t="shared" si="9"/>
        <v>0</v>
      </c>
      <c r="AB44" s="203">
        <f t="shared" si="9"/>
        <v>0</v>
      </c>
      <c r="AC44" s="203">
        <f>+SUM(AC41,AC32,AC29)</f>
        <v>25.19032583864979</v>
      </c>
      <c r="AD44" s="203">
        <f t="shared" si="9"/>
        <v>9.507000000000001</v>
      </c>
      <c r="AE44" s="203">
        <f t="shared" si="9"/>
        <v>6.990892849022</v>
      </c>
      <c r="AF44" s="203">
        <f t="shared" si="9"/>
        <v>0</v>
      </c>
      <c r="AG44" s="203">
        <f t="shared" si="9"/>
        <v>0.035</v>
      </c>
      <c r="AH44" s="203">
        <f t="shared" si="9"/>
        <v>0</v>
      </c>
      <c r="AI44" s="203">
        <f t="shared" si="9"/>
        <v>0</v>
      </c>
      <c r="AJ44" s="203">
        <f t="shared" si="9"/>
        <v>0</v>
      </c>
      <c r="AK44" s="203">
        <f t="shared" si="9"/>
        <v>0</v>
      </c>
      <c r="AL44" s="203">
        <f t="shared" si="9"/>
        <v>0.009</v>
      </c>
      <c r="AM44" s="201">
        <f t="shared" si="9"/>
        <v>50.849999999999994</v>
      </c>
      <c r="AN44" s="237"/>
      <c r="AO44" s="37"/>
    </row>
    <row r="45" spans="2:41" s="65" customFormat="1" ht="16.5" customHeight="1">
      <c r="B45" s="194"/>
      <c r="C45" s="195" t="s">
        <v>229</v>
      </c>
      <c r="D45" s="204">
        <v>0</v>
      </c>
      <c r="E45" s="204">
        <v>0</v>
      </c>
      <c r="F45" s="204">
        <v>0</v>
      </c>
      <c r="G45" s="204">
        <v>0</v>
      </c>
      <c r="H45" s="204">
        <v>0</v>
      </c>
      <c r="I45" s="204">
        <v>0</v>
      </c>
      <c r="J45" s="204">
        <v>0</v>
      </c>
      <c r="K45" s="204">
        <v>0</v>
      </c>
      <c r="L45" s="204">
        <v>0</v>
      </c>
      <c r="M45" s="204">
        <v>0</v>
      </c>
      <c r="N45" s="204">
        <v>0</v>
      </c>
      <c r="O45" s="204">
        <v>0</v>
      </c>
      <c r="P45" s="204">
        <v>0</v>
      </c>
      <c r="Q45" s="204">
        <v>0</v>
      </c>
      <c r="R45" s="204">
        <v>0</v>
      </c>
      <c r="S45" s="204">
        <v>0</v>
      </c>
      <c r="T45" s="204">
        <v>0</v>
      </c>
      <c r="U45" s="204">
        <v>0</v>
      </c>
      <c r="V45" s="204">
        <v>0</v>
      </c>
      <c r="W45" s="204">
        <v>0</v>
      </c>
      <c r="X45" s="204">
        <v>0</v>
      </c>
      <c r="Y45" s="204">
        <v>0</v>
      </c>
      <c r="Z45" s="204">
        <v>0</v>
      </c>
      <c r="AA45" s="204">
        <v>0</v>
      </c>
      <c r="AB45" s="204">
        <v>0</v>
      </c>
      <c r="AC45" s="204">
        <v>0</v>
      </c>
      <c r="AD45" s="204">
        <v>0</v>
      </c>
      <c r="AE45" s="204">
        <v>0</v>
      </c>
      <c r="AF45" s="204">
        <v>0</v>
      </c>
      <c r="AG45" s="204">
        <v>0</v>
      </c>
      <c r="AH45" s="204">
        <v>0</v>
      </c>
      <c r="AI45" s="204">
        <v>0</v>
      </c>
      <c r="AJ45" s="204">
        <v>0</v>
      </c>
      <c r="AK45" s="204">
        <v>0</v>
      </c>
      <c r="AL45" s="204">
        <v>0</v>
      </c>
      <c r="AM45" s="218">
        <v>0</v>
      </c>
      <c r="AN45" s="239"/>
      <c r="AO45" s="64"/>
    </row>
    <row r="46" spans="2:41" s="65" customFormat="1" ht="16.5" customHeight="1">
      <c r="B46" s="194"/>
      <c r="C46" s="197" t="s">
        <v>230</v>
      </c>
      <c r="D46" s="204">
        <v>0</v>
      </c>
      <c r="E46" s="204">
        <v>0</v>
      </c>
      <c r="F46" s="204">
        <v>0</v>
      </c>
      <c r="G46" s="204">
        <v>0</v>
      </c>
      <c r="H46" s="204">
        <v>0</v>
      </c>
      <c r="I46" s="204">
        <v>0</v>
      </c>
      <c r="J46" s="204">
        <v>0</v>
      </c>
      <c r="K46" s="204">
        <v>0</v>
      </c>
      <c r="L46" s="204">
        <v>0</v>
      </c>
      <c r="M46" s="204">
        <v>0</v>
      </c>
      <c r="N46" s="204">
        <v>0</v>
      </c>
      <c r="O46" s="204">
        <v>0</v>
      </c>
      <c r="P46" s="204">
        <v>0</v>
      </c>
      <c r="Q46" s="204">
        <v>0</v>
      </c>
      <c r="R46" s="204">
        <v>0</v>
      </c>
      <c r="S46" s="204">
        <v>0</v>
      </c>
      <c r="T46" s="204">
        <v>0</v>
      </c>
      <c r="U46" s="204">
        <v>0</v>
      </c>
      <c r="V46" s="204">
        <v>0</v>
      </c>
      <c r="W46" s="204">
        <v>0</v>
      </c>
      <c r="X46" s="204">
        <v>0</v>
      </c>
      <c r="Y46" s="204">
        <v>0</v>
      </c>
      <c r="Z46" s="204">
        <v>0</v>
      </c>
      <c r="AA46" s="204">
        <v>0</v>
      </c>
      <c r="AB46" s="204">
        <v>0</v>
      </c>
      <c r="AC46" s="204">
        <v>1.1352953586497891</v>
      </c>
      <c r="AD46" s="204">
        <v>0</v>
      </c>
      <c r="AE46" s="204">
        <v>0</v>
      </c>
      <c r="AF46" s="204">
        <v>0</v>
      </c>
      <c r="AG46" s="204">
        <v>0</v>
      </c>
      <c r="AH46" s="204">
        <v>0</v>
      </c>
      <c r="AI46" s="204">
        <v>0</v>
      </c>
      <c r="AJ46" s="204">
        <v>0</v>
      </c>
      <c r="AK46" s="204">
        <v>0</v>
      </c>
      <c r="AL46" s="204">
        <v>0</v>
      </c>
      <c r="AM46" s="218">
        <v>0</v>
      </c>
      <c r="AN46" s="239"/>
      <c r="AO46" s="64"/>
    </row>
    <row r="47" spans="2:41" s="65" customFormat="1" ht="16.5" customHeight="1">
      <c r="B47" s="194"/>
      <c r="C47" s="197" t="s">
        <v>274</v>
      </c>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40"/>
      <c r="AN47" s="241"/>
      <c r="AO47" s="64"/>
    </row>
    <row r="48" spans="2:41" s="34" customFormat="1" ht="24.75" customHeight="1">
      <c r="B48" s="296"/>
      <c r="C48" s="304" t="s">
        <v>63</v>
      </c>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208"/>
      <c r="AN48" s="238"/>
      <c r="AO48" s="33"/>
    </row>
    <row r="49" spans="2:41" s="34" customFormat="1" ht="16.5" customHeight="1">
      <c r="B49" s="297"/>
      <c r="C49" s="147" t="s">
        <v>64</v>
      </c>
      <c r="D49" s="198">
        <v>0</v>
      </c>
      <c r="E49" s="198">
        <v>0.008</v>
      </c>
      <c r="F49" s="198">
        <v>0.003</v>
      </c>
      <c r="G49" s="198">
        <v>0</v>
      </c>
      <c r="H49" s="198">
        <v>0</v>
      </c>
      <c r="I49" s="198">
        <v>0.007</v>
      </c>
      <c r="J49" s="198">
        <v>0.263</v>
      </c>
      <c r="K49" s="198">
        <v>0</v>
      </c>
      <c r="L49" s="198">
        <v>0</v>
      </c>
      <c r="M49" s="198">
        <v>0</v>
      </c>
      <c r="N49" s="198">
        <v>0</v>
      </c>
      <c r="O49" s="198">
        <v>0.314</v>
      </c>
      <c r="P49" s="198">
        <v>0.267</v>
      </c>
      <c r="Q49" s="198">
        <v>0</v>
      </c>
      <c r="R49" s="198">
        <v>0.696</v>
      </c>
      <c r="S49" s="198">
        <v>0</v>
      </c>
      <c r="T49" s="198">
        <v>0</v>
      </c>
      <c r="U49" s="198">
        <v>0</v>
      </c>
      <c r="V49" s="198">
        <v>0</v>
      </c>
      <c r="W49" s="198">
        <v>0</v>
      </c>
      <c r="X49" s="198">
        <v>0</v>
      </c>
      <c r="Y49" s="198">
        <v>0.315</v>
      </c>
      <c r="Z49" s="198">
        <v>0.106</v>
      </c>
      <c r="AA49" s="198">
        <v>0</v>
      </c>
      <c r="AB49" s="198">
        <v>0</v>
      </c>
      <c r="AC49" s="198">
        <v>12.503179080000002</v>
      </c>
      <c r="AD49" s="198">
        <v>9.507</v>
      </c>
      <c r="AE49" s="198">
        <v>6.556281249022</v>
      </c>
      <c r="AF49" s="198">
        <v>0</v>
      </c>
      <c r="AG49" s="198">
        <v>0.035</v>
      </c>
      <c r="AH49" s="198">
        <v>0</v>
      </c>
      <c r="AI49" s="198">
        <v>0</v>
      </c>
      <c r="AJ49" s="198">
        <v>0</v>
      </c>
      <c r="AK49" s="198">
        <v>0</v>
      </c>
      <c r="AL49" s="198">
        <v>0.009</v>
      </c>
      <c r="AM49" s="208">
        <v>5.5</v>
      </c>
      <c r="AN49" s="238"/>
      <c r="AO49" s="33"/>
    </row>
    <row r="50" spans="2:41" s="34" customFormat="1" ht="16.5" customHeight="1">
      <c r="B50" s="297"/>
      <c r="C50" s="147" t="s">
        <v>65</v>
      </c>
      <c r="D50" s="198">
        <v>0</v>
      </c>
      <c r="E50" s="198">
        <v>0</v>
      </c>
      <c r="F50" s="198">
        <v>0</v>
      </c>
      <c r="G50" s="198">
        <v>0</v>
      </c>
      <c r="H50" s="198">
        <v>0</v>
      </c>
      <c r="I50" s="198">
        <v>0</v>
      </c>
      <c r="J50" s="198">
        <v>0.01</v>
      </c>
      <c r="K50" s="198">
        <v>0</v>
      </c>
      <c r="L50" s="198">
        <v>0</v>
      </c>
      <c r="M50" s="198">
        <v>0</v>
      </c>
      <c r="N50" s="198">
        <v>0</v>
      </c>
      <c r="O50" s="198">
        <v>0.004539</v>
      </c>
      <c r="P50" s="198">
        <v>0</v>
      </c>
      <c r="Q50" s="198">
        <v>0</v>
      </c>
      <c r="R50" s="198">
        <v>0</v>
      </c>
      <c r="S50" s="198">
        <v>0</v>
      </c>
      <c r="T50" s="198">
        <v>0</v>
      </c>
      <c r="U50" s="198">
        <v>0</v>
      </c>
      <c r="V50" s="198">
        <v>0</v>
      </c>
      <c r="W50" s="198">
        <v>0</v>
      </c>
      <c r="X50" s="198">
        <v>0</v>
      </c>
      <c r="Y50" s="198">
        <v>0</v>
      </c>
      <c r="Z50" s="198">
        <v>0</v>
      </c>
      <c r="AA50" s="198">
        <v>0</v>
      </c>
      <c r="AB50" s="198">
        <v>0</v>
      </c>
      <c r="AC50" s="198">
        <v>12.522511358649787</v>
      </c>
      <c r="AD50" s="198">
        <v>0</v>
      </c>
      <c r="AE50" s="198">
        <v>0.34098700000000004</v>
      </c>
      <c r="AF50" s="198">
        <v>0</v>
      </c>
      <c r="AG50" s="198">
        <v>0</v>
      </c>
      <c r="AH50" s="198">
        <v>0</v>
      </c>
      <c r="AI50" s="198">
        <v>0</v>
      </c>
      <c r="AJ50" s="198">
        <v>0</v>
      </c>
      <c r="AK50" s="198">
        <v>0</v>
      </c>
      <c r="AL50" s="198">
        <v>0</v>
      </c>
      <c r="AM50" s="208">
        <v>45</v>
      </c>
      <c r="AN50" s="238"/>
      <c r="AO50" s="33"/>
    </row>
    <row r="51" spans="2:41" s="34" customFormat="1" ht="16.5" customHeight="1">
      <c r="B51" s="296"/>
      <c r="C51" s="147" t="s">
        <v>66</v>
      </c>
      <c r="D51" s="198">
        <v>0</v>
      </c>
      <c r="E51" s="198">
        <v>0</v>
      </c>
      <c r="F51" s="198">
        <v>0</v>
      </c>
      <c r="G51" s="198">
        <v>0</v>
      </c>
      <c r="H51" s="198">
        <v>0</v>
      </c>
      <c r="I51" s="198">
        <v>0</v>
      </c>
      <c r="J51" s="198">
        <v>0</v>
      </c>
      <c r="K51" s="198">
        <v>0</v>
      </c>
      <c r="L51" s="198">
        <v>0</v>
      </c>
      <c r="M51" s="198">
        <v>0</v>
      </c>
      <c r="N51" s="198">
        <v>0</v>
      </c>
      <c r="O51" s="198">
        <v>0</v>
      </c>
      <c r="P51" s="198">
        <v>0</v>
      </c>
      <c r="Q51" s="198">
        <v>0</v>
      </c>
      <c r="R51" s="198">
        <v>0</v>
      </c>
      <c r="S51" s="198">
        <v>0</v>
      </c>
      <c r="T51" s="198">
        <v>0</v>
      </c>
      <c r="U51" s="198">
        <v>0</v>
      </c>
      <c r="V51" s="198">
        <v>0</v>
      </c>
      <c r="W51" s="198">
        <v>0</v>
      </c>
      <c r="X51" s="198">
        <v>0</v>
      </c>
      <c r="Y51" s="198">
        <v>0</v>
      </c>
      <c r="Z51" s="198">
        <v>0</v>
      </c>
      <c r="AA51" s="198">
        <v>0</v>
      </c>
      <c r="AB51" s="198">
        <v>0</v>
      </c>
      <c r="AC51" s="198">
        <v>0.1646363999999999</v>
      </c>
      <c r="AD51" s="198">
        <v>0</v>
      </c>
      <c r="AE51" s="198">
        <v>0.09362460000000011</v>
      </c>
      <c r="AF51" s="198">
        <v>0</v>
      </c>
      <c r="AG51" s="198">
        <v>0</v>
      </c>
      <c r="AH51" s="198">
        <v>0</v>
      </c>
      <c r="AI51" s="198">
        <v>0</v>
      </c>
      <c r="AJ51" s="198">
        <v>0</v>
      </c>
      <c r="AK51" s="198">
        <v>0</v>
      </c>
      <c r="AL51" s="198">
        <v>0</v>
      </c>
      <c r="AM51" s="208">
        <v>0</v>
      </c>
      <c r="AN51" s="238"/>
      <c r="AO51" s="33"/>
    </row>
    <row r="52" spans="2:41" s="38" customFormat="1" ht="30" customHeight="1">
      <c r="B52" s="302"/>
      <c r="C52" s="148" t="s">
        <v>276</v>
      </c>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10"/>
      <c r="AN52" s="237"/>
      <c r="AO52" s="37"/>
    </row>
    <row r="53" spans="2:40" s="34" customFormat="1" ht="16.5" customHeight="1">
      <c r="B53" s="296"/>
      <c r="C53" s="145" t="s">
        <v>10</v>
      </c>
      <c r="D53" s="198">
        <f aca="true" t="shared" si="10" ref="D53:AM53">D54+D55</f>
        <v>0</v>
      </c>
      <c r="E53" s="198">
        <f t="shared" si="10"/>
        <v>0</v>
      </c>
      <c r="F53" s="198">
        <f t="shared" si="10"/>
        <v>0</v>
      </c>
      <c r="G53" s="198">
        <f t="shared" si="10"/>
        <v>0</v>
      </c>
      <c r="H53" s="198">
        <f t="shared" si="10"/>
        <v>0</v>
      </c>
      <c r="I53" s="198">
        <f t="shared" si="10"/>
        <v>0</v>
      </c>
      <c r="J53" s="198">
        <f t="shared" si="10"/>
        <v>0</v>
      </c>
      <c r="K53" s="198">
        <f t="shared" si="10"/>
        <v>0</v>
      </c>
      <c r="L53" s="198">
        <f t="shared" si="10"/>
        <v>0</v>
      </c>
      <c r="M53" s="198">
        <f t="shared" si="10"/>
        <v>0</v>
      </c>
      <c r="N53" s="198">
        <f t="shared" si="10"/>
        <v>0</v>
      </c>
      <c r="O53" s="198">
        <f t="shared" si="10"/>
        <v>0</v>
      </c>
      <c r="P53" s="198">
        <f t="shared" si="10"/>
        <v>0</v>
      </c>
      <c r="Q53" s="198">
        <f t="shared" si="10"/>
        <v>0</v>
      </c>
      <c r="R53" s="198">
        <f t="shared" si="10"/>
        <v>22</v>
      </c>
      <c r="S53" s="198">
        <f t="shared" si="10"/>
        <v>0</v>
      </c>
      <c r="T53" s="198">
        <f t="shared" si="10"/>
        <v>0</v>
      </c>
      <c r="U53" s="198">
        <f t="shared" si="10"/>
        <v>0</v>
      </c>
      <c r="V53" s="198">
        <f t="shared" si="10"/>
        <v>0</v>
      </c>
      <c r="W53" s="198">
        <f t="shared" si="10"/>
        <v>0</v>
      </c>
      <c r="X53" s="198">
        <f t="shared" si="10"/>
        <v>0</v>
      </c>
      <c r="Y53" s="198">
        <f t="shared" si="10"/>
        <v>0</v>
      </c>
      <c r="Z53" s="198">
        <f t="shared" si="10"/>
        <v>0</v>
      </c>
      <c r="AA53" s="198">
        <f t="shared" si="10"/>
        <v>0</v>
      </c>
      <c r="AB53" s="198">
        <f t="shared" si="10"/>
        <v>0</v>
      </c>
      <c r="AC53" s="198">
        <f t="shared" si="10"/>
        <v>7.615028335</v>
      </c>
      <c r="AD53" s="198">
        <f t="shared" si="10"/>
        <v>105.21601589193872</v>
      </c>
      <c r="AE53" s="198">
        <f t="shared" si="10"/>
        <v>57.492540999999996</v>
      </c>
      <c r="AF53" s="198">
        <f t="shared" si="10"/>
        <v>0</v>
      </c>
      <c r="AG53" s="198">
        <f t="shared" si="10"/>
        <v>0</v>
      </c>
      <c r="AH53" s="198">
        <f t="shared" si="10"/>
        <v>0</v>
      </c>
      <c r="AI53" s="198">
        <f t="shared" si="10"/>
        <v>0</v>
      </c>
      <c r="AJ53" s="198">
        <f t="shared" si="10"/>
        <v>2.29</v>
      </c>
      <c r="AK53" s="198">
        <f t="shared" si="10"/>
        <v>0</v>
      </c>
      <c r="AL53" s="198">
        <f t="shared" si="10"/>
        <v>0</v>
      </c>
      <c r="AM53" s="208">
        <f t="shared" si="10"/>
        <v>346.20723999999996</v>
      </c>
      <c r="AN53" s="238"/>
    </row>
    <row r="54" spans="2:40" s="34" customFormat="1" ht="16.5" customHeight="1">
      <c r="B54" s="297"/>
      <c r="C54" s="147" t="s">
        <v>58</v>
      </c>
      <c r="D54" s="198">
        <v>0</v>
      </c>
      <c r="E54" s="198">
        <v>0</v>
      </c>
      <c r="F54" s="198">
        <v>0</v>
      </c>
      <c r="G54" s="198">
        <v>0</v>
      </c>
      <c r="H54" s="198">
        <v>0</v>
      </c>
      <c r="I54" s="198">
        <v>0</v>
      </c>
      <c r="J54" s="198">
        <v>0</v>
      </c>
      <c r="K54" s="198">
        <v>0</v>
      </c>
      <c r="L54" s="198">
        <v>0</v>
      </c>
      <c r="M54" s="198">
        <v>0</v>
      </c>
      <c r="N54" s="198">
        <v>0</v>
      </c>
      <c r="O54" s="198">
        <v>0</v>
      </c>
      <c r="P54" s="198">
        <v>0</v>
      </c>
      <c r="Q54" s="198">
        <v>0</v>
      </c>
      <c r="R54" s="198">
        <v>0</v>
      </c>
      <c r="S54" s="198">
        <v>0</v>
      </c>
      <c r="T54" s="198">
        <v>0</v>
      </c>
      <c r="U54" s="198">
        <v>0</v>
      </c>
      <c r="V54" s="198">
        <v>0</v>
      </c>
      <c r="W54" s="198">
        <v>0</v>
      </c>
      <c r="X54" s="198">
        <v>0</v>
      </c>
      <c r="Y54" s="198">
        <v>0</v>
      </c>
      <c r="Z54" s="198">
        <v>0</v>
      </c>
      <c r="AA54" s="198">
        <v>0</v>
      </c>
      <c r="AB54" s="198">
        <v>0</v>
      </c>
      <c r="AC54" s="198">
        <v>0</v>
      </c>
      <c r="AD54" s="198">
        <v>0</v>
      </c>
      <c r="AE54" s="198">
        <v>0</v>
      </c>
      <c r="AF54" s="198">
        <v>0</v>
      </c>
      <c r="AG54" s="198">
        <v>0</v>
      </c>
      <c r="AH54" s="198">
        <v>0</v>
      </c>
      <c r="AI54" s="198">
        <v>0</v>
      </c>
      <c r="AJ54" s="198">
        <v>0</v>
      </c>
      <c r="AK54" s="198">
        <v>0</v>
      </c>
      <c r="AL54" s="198">
        <v>0</v>
      </c>
      <c r="AM54" s="208">
        <v>186.509482</v>
      </c>
      <c r="AN54" s="238"/>
    </row>
    <row r="55" spans="2:40" s="34" customFormat="1" ht="16.5" customHeight="1">
      <c r="B55" s="297"/>
      <c r="C55" s="147" t="s">
        <v>59</v>
      </c>
      <c r="D55" s="198">
        <v>0</v>
      </c>
      <c r="E55" s="198">
        <v>0</v>
      </c>
      <c r="F55" s="198">
        <v>0</v>
      </c>
      <c r="G55" s="198">
        <v>0</v>
      </c>
      <c r="H55" s="198">
        <v>0</v>
      </c>
      <c r="I55" s="198">
        <v>0</v>
      </c>
      <c r="J55" s="198">
        <v>0</v>
      </c>
      <c r="K55" s="198">
        <v>0</v>
      </c>
      <c r="L55" s="198">
        <v>0</v>
      </c>
      <c r="M55" s="198">
        <v>0</v>
      </c>
      <c r="N55" s="198">
        <v>0</v>
      </c>
      <c r="O55" s="198">
        <v>0</v>
      </c>
      <c r="P55" s="198">
        <v>0</v>
      </c>
      <c r="Q55" s="198">
        <v>0</v>
      </c>
      <c r="R55" s="198">
        <v>22</v>
      </c>
      <c r="S55" s="198">
        <v>0</v>
      </c>
      <c r="T55" s="198">
        <v>0</v>
      </c>
      <c r="U55" s="198">
        <v>0</v>
      </c>
      <c r="V55" s="198">
        <v>0</v>
      </c>
      <c r="W55" s="198">
        <v>0</v>
      </c>
      <c r="X55" s="198">
        <v>0</v>
      </c>
      <c r="Y55" s="198">
        <v>0</v>
      </c>
      <c r="Z55" s="198">
        <v>0</v>
      </c>
      <c r="AA55" s="198">
        <v>0</v>
      </c>
      <c r="AB55" s="198">
        <v>0</v>
      </c>
      <c r="AC55" s="198">
        <v>7.615028335</v>
      </c>
      <c r="AD55" s="198">
        <v>105.21601589193872</v>
      </c>
      <c r="AE55" s="198">
        <v>57.492540999999996</v>
      </c>
      <c r="AF55" s="198">
        <v>0</v>
      </c>
      <c r="AG55" s="198">
        <v>0</v>
      </c>
      <c r="AH55" s="198">
        <v>0</v>
      </c>
      <c r="AI55" s="198">
        <v>0</v>
      </c>
      <c r="AJ55" s="198">
        <v>2.29</v>
      </c>
      <c r="AK55" s="198">
        <v>0</v>
      </c>
      <c r="AL55" s="198">
        <v>0</v>
      </c>
      <c r="AM55" s="208">
        <v>159.697758</v>
      </c>
      <c r="AN55" s="238"/>
    </row>
    <row r="56" spans="2:40" s="34" customFormat="1" ht="30" customHeight="1">
      <c r="B56" s="296"/>
      <c r="C56" s="145" t="s">
        <v>11</v>
      </c>
      <c r="D56" s="198">
        <f aca="true" t="shared" si="11" ref="D56:AM56">D57+D58</f>
        <v>0</v>
      </c>
      <c r="E56" s="198">
        <f t="shared" si="11"/>
        <v>0</v>
      </c>
      <c r="F56" s="198">
        <f t="shared" si="11"/>
        <v>0</v>
      </c>
      <c r="G56" s="198">
        <f t="shared" si="11"/>
        <v>0</v>
      </c>
      <c r="H56" s="198">
        <f t="shared" si="11"/>
        <v>0</v>
      </c>
      <c r="I56" s="198">
        <f t="shared" si="11"/>
        <v>0</v>
      </c>
      <c r="J56" s="198">
        <f t="shared" si="11"/>
        <v>1.05</v>
      </c>
      <c r="K56" s="198">
        <f t="shared" si="11"/>
        <v>0</v>
      </c>
      <c r="L56" s="198">
        <f t="shared" si="11"/>
        <v>0</v>
      </c>
      <c r="M56" s="198">
        <f t="shared" si="11"/>
        <v>0</v>
      </c>
      <c r="N56" s="198">
        <f t="shared" si="11"/>
        <v>0</v>
      </c>
      <c r="O56" s="198">
        <f t="shared" si="11"/>
        <v>0</v>
      </c>
      <c r="P56" s="198">
        <f t="shared" si="11"/>
        <v>0</v>
      </c>
      <c r="Q56" s="198">
        <f t="shared" si="11"/>
        <v>0</v>
      </c>
      <c r="R56" s="198">
        <f t="shared" si="11"/>
        <v>237.96081772151896</v>
      </c>
      <c r="S56" s="198">
        <f t="shared" si="11"/>
        <v>0</v>
      </c>
      <c r="T56" s="198">
        <f t="shared" si="11"/>
        <v>0</v>
      </c>
      <c r="U56" s="198">
        <f t="shared" si="11"/>
        <v>0</v>
      </c>
      <c r="V56" s="198">
        <f t="shared" si="11"/>
        <v>0</v>
      </c>
      <c r="W56" s="198">
        <f t="shared" si="11"/>
        <v>3.51</v>
      </c>
      <c r="X56" s="198">
        <f t="shared" si="11"/>
        <v>0</v>
      </c>
      <c r="Y56" s="198">
        <f t="shared" si="11"/>
        <v>0</v>
      </c>
      <c r="Z56" s="198">
        <f t="shared" si="11"/>
        <v>0</v>
      </c>
      <c r="AA56" s="198">
        <f t="shared" si="11"/>
        <v>0</v>
      </c>
      <c r="AB56" s="198">
        <f t="shared" si="11"/>
        <v>0</v>
      </c>
      <c r="AC56" s="198">
        <f t="shared" si="11"/>
        <v>72.53502771308017</v>
      </c>
      <c r="AD56" s="198">
        <f t="shared" si="11"/>
        <v>116.7314390225926</v>
      </c>
      <c r="AE56" s="198">
        <f t="shared" si="11"/>
        <v>0</v>
      </c>
      <c r="AF56" s="198">
        <f t="shared" si="11"/>
        <v>0</v>
      </c>
      <c r="AG56" s="198">
        <f t="shared" si="11"/>
        <v>0</v>
      </c>
      <c r="AH56" s="198">
        <f t="shared" si="11"/>
        <v>0</v>
      </c>
      <c r="AI56" s="198">
        <f t="shared" si="11"/>
        <v>0</v>
      </c>
      <c r="AJ56" s="198">
        <f t="shared" si="11"/>
        <v>0.061051999999999995</v>
      </c>
      <c r="AK56" s="198">
        <f t="shared" si="11"/>
        <v>0</v>
      </c>
      <c r="AL56" s="198">
        <f t="shared" si="11"/>
        <v>0</v>
      </c>
      <c r="AM56" s="208">
        <f t="shared" si="11"/>
        <v>6070.63</v>
      </c>
      <c r="AN56" s="238"/>
    </row>
    <row r="57" spans="2:40" s="34" customFormat="1" ht="16.5" customHeight="1">
      <c r="B57" s="296"/>
      <c r="C57" s="147" t="s">
        <v>58</v>
      </c>
      <c r="D57" s="198">
        <v>0</v>
      </c>
      <c r="E57" s="198">
        <v>0</v>
      </c>
      <c r="F57" s="198">
        <v>0</v>
      </c>
      <c r="G57" s="198">
        <v>0</v>
      </c>
      <c r="H57" s="198">
        <v>0</v>
      </c>
      <c r="I57" s="198">
        <v>0</v>
      </c>
      <c r="J57" s="198">
        <v>0</v>
      </c>
      <c r="K57" s="198">
        <v>0</v>
      </c>
      <c r="L57" s="198">
        <v>0</v>
      </c>
      <c r="M57" s="198">
        <v>0</v>
      </c>
      <c r="N57" s="198">
        <v>0</v>
      </c>
      <c r="O57" s="198">
        <v>0</v>
      </c>
      <c r="P57" s="198">
        <v>0</v>
      </c>
      <c r="Q57" s="198">
        <v>0</v>
      </c>
      <c r="R57" s="198">
        <v>0.20081772151898733</v>
      </c>
      <c r="S57" s="198">
        <v>0</v>
      </c>
      <c r="T57" s="198">
        <v>0</v>
      </c>
      <c r="U57" s="198">
        <v>0</v>
      </c>
      <c r="V57" s="198">
        <v>0</v>
      </c>
      <c r="W57" s="198">
        <v>0</v>
      </c>
      <c r="X57" s="198">
        <v>0</v>
      </c>
      <c r="Y57" s="198">
        <v>0</v>
      </c>
      <c r="Z57" s="198">
        <v>0</v>
      </c>
      <c r="AA57" s="198">
        <v>0</v>
      </c>
      <c r="AB57" s="198">
        <v>0</v>
      </c>
      <c r="AC57" s="198">
        <v>62.37502771308017</v>
      </c>
      <c r="AD57" s="198">
        <v>2.4082075949367088</v>
      </c>
      <c r="AE57" s="198">
        <v>0</v>
      </c>
      <c r="AF57" s="198">
        <v>0</v>
      </c>
      <c r="AG57" s="198">
        <v>0</v>
      </c>
      <c r="AH57" s="198">
        <v>0</v>
      </c>
      <c r="AI57" s="198">
        <v>0</v>
      </c>
      <c r="AJ57" s="198">
        <v>0.061051999999999995</v>
      </c>
      <c r="AK57" s="198">
        <v>0</v>
      </c>
      <c r="AL57" s="198">
        <v>0</v>
      </c>
      <c r="AM57" s="208">
        <v>0</v>
      </c>
      <c r="AN57" s="238"/>
    </row>
    <row r="58" spans="2:40" s="34" customFormat="1" ht="16.5" customHeight="1">
      <c r="B58" s="296"/>
      <c r="C58" s="147" t="s">
        <v>59</v>
      </c>
      <c r="D58" s="198">
        <v>0</v>
      </c>
      <c r="E58" s="198">
        <v>0</v>
      </c>
      <c r="F58" s="198">
        <v>0</v>
      </c>
      <c r="G58" s="198">
        <v>0</v>
      </c>
      <c r="H58" s="198">
        <v>0</v>
      </c>
      <c r="I58" s="198">
        <v>0</v>
      </c>
      <c r="J58" s="198">
        <v>1.05</v>
      </c>
      <c r="K58" s="198">
        <v>0</v>
      </c>
      <c r="L58" s="198">
        <v>0</v>
      </c>
      <c r="M58" s="198">
        <v>0</v>
      </c>
      <c r="N58" s="198">
        <v>0</v>
      </c>
      <c r="O58" s="198">
        <v>0</v>
      </c>
      <c r="P58" s="198">
        <v>0</v>
      </c>
      <c r="Q58" s="198">
        <v>0</v>
      </c>
      <c r="R58" s="198">
        <v>237.76</v>
      </c>
      <c r="S58" s="198">
        <v>0</v>
      </c>
      <c r="T58" s="198">
        <v>0</v>
      </c>
      <c r="U58" s="198">
        <v>0</v>
      </c>
      <c r="V58" s="198">
        <v>0</v>
      </c>
      <c r="W58" s="198">
        <v>3.51</v>
      </c>
      <c r="X58" s="198">
        <v>0</v>
      </c>
      <c r="Y58" s="198">
        <v>0</v>
      </c>
      <c r="Z58" s="198">
        <v>0</v>
      </c>
      <c r="AA58" s="198">
        <v>0</v>
      </c>
      <c r="AB58" s="198">
        <v>0</v>
      </c>
      <c r="AC58" s="198">
        <v>10.16</v>
      </c>
      <c r="AD58" s="198">
        <v>114.32323142765588</v>
      </c>
      <c r="AE58" s="198">
        <v>0</v>
      </c>
      <c r="AF58" s="198">
        <v>0</v>
      </c>
      <c r="AG58" s="198">
        <v>0</v>
      </c>
      <c r="AH58" s="198">
        <v>0</v>
      </c>
      <c r="AI58" s="198">
        <v>0</v>
      </c>
      <c r="AJ58" s="198">
        <v>0</v>
      </c>
      <c r="AK58" s="198">
        <v>0</v>
      </c>
      <c r="AL58" s="198">
        <v>0</v>
      </c>
      <c r="AM58" s="208">
        <v>6070.63</v>
      </c>
      <c r="AN58" s="238"/>
    </row>
    <row r="59" spans="2:40" s="38" customFormat="1" ht="30" customHeight="1">
      <c r="B59" s="298"/>
      <c r="C59" s="299" t="s">
        <v>180</v>
      </c>
      <c r="D59" s="202">
        <v>0</v>
      </c>
      <c r="E59" s="202">
        <v>0</v>
      </c>
      <c r="F59" s="202">
        <v>0</v>
      </c>
      <c r="G59" s="202">
        <v>0</v>
      </c>
      <c r="H59" s="202">
        <v>0</v>
      </c>
      <c r="I59" s="202">
        <v>0</v>
      </c>
      <c r="J59" s="202">
        <v>0</v>
      </c>
      <c r="K59" s="202">
        <v>0</v>
      </c>
      <c r="L59" s="202">
        <v>0</v>
      </c>
      <c r="M59" s="202">
        <v>0</v>
      </c>
      <c r="N59" s="202">
        <v>0</v>
      </c>
      <c r="O59" s="202">
        <v>0</v>
      </c>
      <c r="P59" s="202">
        <v>0</v>
      </c>
      <c r="Q59" s="202">
        <v>0</v>
      </c>
      <c r="R59" s="202">
        <v>0</v>
      </c>
      <c r="S59" s="202">
        <v>0</v>
      </c>
      <c r="T59" s="202">
        <v>0</v>
      </c>
      <c r="U59" s="202">
        <v>0</v>
      </c>
      <c r="V59" s="202">
        <v>0</v>
      </c>
      <c r="W59" s="202">
        <v>0</v>
      </c>
      <c r="X59" s="202">
        <v>0</v>
      </c>
      <c r="Y59" s="202">
        <v>0</v>
      </c>
      <c r="Z59" s="202">
        <v>0</v>
      </c>
      <c r="AA59" s="202">
        <v>0</v>
      </c>
      <c r="AB59" s="202">
        <v>0</v>
      </c>
      <c r="AC59" s="202">
        <v>48.742384</v>
      </c>
      <c r="AD59" s="202">
        <v>13.13323142765589</v>
      </c>
      <c r="AE59" s="202">
        <v>0</v>
      </c>
      <c r="AF59" s="202">
        <v>0</v>
      </c>
      <c r="AG59" s="202">
        <v>0</v>
      </c>
      <c r="AH59" s="202">
        <v>0</v>
      </c>
      <c r="AI59" s="202">
        <v>0</v>
      </c>
      <c r="AJ59" s="202">
        <v>0.061051999999999995</v>
      </c>
      <c r="AK59" s="202">
        <v>0</v>
      </c>
      <c r="AL59" s="202">
        <v>0</v>
      </c>
      <c r="AM59" s="219">
        <v>0</v>
      </c>
      <c r="AN59" s="237"/>
    </row>
    <row r="60" spans="2:40" s="34" customFormat="1" ht="16.5" customHeight="1">
      <c r="B60" s="297"/>
      <c r="C60" s="147" t="s">
        <v>70</v>
      </c>
      <c r="D60" s="198">
        <v>0</v>
      </c>
      <c r="E60" s="198">
        <v>0</v>
      </c>
      <c r="F60" s="198">
        <v>0</v>
      </c>
      <c r="G60" s="198">
        <v>0</v>
      </c>
      <c r="H60" s="198">
        <v>0</v>
      </c>
      <c r="I60" s="198">
        <v>0</v>
      </c>
      <c r="J60" s="198">
        <v>1.05</v>
      </c>
      <c r="K60" s="198">
        <v>0</v>
      </c>
      <c r="L60" s="198">
        <v>0</v>
      </c>
      <c r="M60" s="198">
        <v>0</v>
      </c>
      <c r="N60" s="198">
        <v>0</v>
      </c>
      <c r="O60" s="198">
        <v>0</v>
      </c>
      <c r="P60" s="198">
        <v>0</v>
      </c>
      <c r="Q60" s="198">
        <v>0</v>
      </c>
      <c r="R60" s="198">
        <v>0.20081772151898733</v>
      </c>
      <c r="S60" s="198">
        <v>0</v>
      </c>
      <c r="T60" s="198">
        <v>0</v>
      </c>
      <c r="U60" s="198">
        <v>0</v>
      </c>
      <c r="V60" s="198">
        <v>0</v>
      </c>
      <c r="W60" s="198">
        <v>1.75</v>
      </c>
      <c r="X60" s="198">
        <v>0</v>
      </c>
      <c r="Y60" s="198">
        <v>0</v>
      </c>
      <c r="Z60" s="198">
        <v>0</v>
      </c>
      <c r="AA60" s="198">
        <v>0</v>
      </c>
      <c r="AB60" s="198">
        <v>0</v>
      </c>
      <c r="AC60" s="198">
        <v>10.737764388185655</v>
      </c>
      <c r="AD60" s="198">
        <v>13.074649789029536</v>
      </c>
      <c r="AE60" s="198">
        <v>0</v>
      </c>
      <c r="AF60" s="198">
        <v>0</v>
      </c>
      <c r="AG60" s="198">
        <v>0</v>
      </c>
      <c r="AH60" s="198">
        <v>0</v>
      </c>
      <c r="AI60" s="198">
        <v>0</v>
      </c>
      <c r="AJ60" s="198">
        <v>0</v>
      </c>
      <c r="AK60" s="198">
        <v>0</v>
      </c>
      <c r="AL60" s="198">
        <v>0</v>
      </c>
      <c r="AM60" s="208">
        <f>529.24</f>
        <v>529.24</v>
      </c>
      <c r="AN60" s="238"/>
    </row>
    <row r="61" spans="2:40" s="34" customFormat="1" ht="16.5" customHeight="1">
      <c r="B61" s="297"/>
      <c r="C61" s="147" t="s">
        <v>270</v>
      </c>
      <c r="D61" s="198">
        <v>0</v>
      </c>
      <c r="E61" s="198">
        <v>0</v>
      </c>
      <c r="F61" s="198">
        <v>0</v>
      </c>
      <c r="G61" s="198">
        <v>0</v>
      </c>
      <c r="H61" s="198">
        <v>0</v>
      </c>
      <c r="I61" s="198">
        <v>0</v>
      </c>
      <c r="J61" s="198">
        <v>0</v>
      </c>
      <c r="K61" s="198">
        <v>0</v>
      </c>
      <c r="L61" s="198">
        <v>0</v>
      </c>
      <c r="M61" s="198">
        <v>0</v>
      </c>
      <c r="N61" s="198">
        <v>0</v>
      </c>
      <c r="O61" s="198">
        <v>0</v>
      </c>
      <c r="P61" s="198">
        <v>0</v>
      </c>
      <c r="Q61" s="198">
        <v>0</v>
      </c>
      <c r="R61" s="198">
        <v>0</v>
      </c>
      <c r="S61" s="198">
        <v>0</v>
      </c>
      <c r="T61" s="198">
        <v>0</v>
      </c>
      <c r="U61" s="198">
        <v>0</v>
      </c>
      <c r="V61" s="198">
        <v>0</v>
      </c>
      <c r="W61" s="198">
        <v>0</v>
      </c>
      <c r="X61" s="198">
        <v>0</v>
      </c>
      <c r="Y61" s="198">
        <v>0</v>
      </c>
      <c r="Z61" s="198">
        <v>0</v>
      </c>
      <c r="AA61" s="198">
        <v>0</v>
      </c>
      <c r="AB61" s="198">
        <v>0</v>
      </c>
      <c r="AC61" s="198">
        <v>0</v>
      </c>
      <c r="AD61" s="198">
        <v>0</v>
      </c>
      <c r="AE61" s="198">
        <v>0</v>
      </c>
      <c r="AF61" s="198">
        <v>0</v>
      </c>
      <c r="AG61" s="198">
        <v>0</v>
      </c>
      <c r="AH61" s="198">
        <v>0</v>
      </c>
      <c r="AI61" s="198">
        <v>0</v>
      </c>
      <c r="AJ61" s="198">
        <v>0</v>
      </c>
      <c r="AK61" s="198">
        <v>0</v>
      </c>
      <c r="AL61" s="198">
        <v>0</v>
      </c>
      <c r="AM61" s="208">
        <v>0</v>
      </c>
      <c r="AN61" s="238"/>
    </row>
    <row r="62" spans="2:40" s="34" customFormat="1" ht="16.5" customHeight="1">
      <c r="B62" s="297"/>
      <c r="C62" s="147" t="s">
        <v>181</v>
      </c>
      <c r="D62" s="198">
        <v>0</v>
      </c>
      <c r="E62" s="198">
        <v>0</v>
      </c>
      <c r="F62" s="198">
        <v>0</v>
      </c>
      <c r="G62" s="198">
        <v>0</v>
      </c>
      <c r="H62" s="198">
        <v>0</v>
      </c>
      <c r="I62" s="198">
        <v>0</v>
      </c>
      <c r="J62" s="198">
        <v>0</v>
      </c>
      <c r="K62" s="198">
        <v>0</v>
      </c>
      <c r="L62" s="198">
        <v>0</v>
      </c>
      <c r="M62" s="198">
        <v>0</v>
      </c>
      <c r="N62" s="198">
        <v>0</v>
      </c>
      <c r="O62" s="198">
        <v>0</v>
      </c>
      <c r="P62" s="198">
        <v>0</v>
      </c>
      <c r="Q62" s="198">
        <v>0</v>
      </c>
      <c r="R62" s="198">
        <v>0</v>
      </c>
      <c r="S62" s="198">
        <v>0</v>
      </c>
      <c r="T62" s="198">
        <v>0</v>
      </c>
      <c r="U62" s="198">
        <v>0</v>
      </c>
      <c r="V62" s="198">
        <v>0</v>
      </c>
      <c r="W62" s="198">
        <v>0</v>
      </c>
      <c r="X62" s="198">
        <v>0</v>
      </c>
      <c r="Y62" s="198">
        <v>0</v>
      </c>
      <c r="Z62" s="198">
        <v>0</v>
      </c>
      <c r="AA62" s="198">
        <v>0</v>
      </c>
      <c r="AB62" s="198">
        <v>0</v>
      </c>
      <c r="AC62" s="198">
        <v>11.351879324894515</v>
      </c>
      <c r="AD62" s="198">
        <v>1.693557805907173</v>
      </c>
      <c r="AE62" s="198">
        <v>0</v>
      </c>
      <c r="AF62" s="198">
        <v>0</v>
      </c>
      <c r="AG62" s="198">
        <v>0</v>
      </c>
      <c r="AH62" s="198">
        <v>0</v>
      </c>
      <c r="AI62" s="198">
        <v>0</v>
      </c>
      <c r="AJ62" s="198">
        <v>0</v>
      </c>
      <c r="AK62" s="198">
        <v>0</v>
      </c>
      <c r="AL62" s="198">
        <v>0</v>
      </c>
      <c r="AM62" s="208">
        <v>0</v>
      </c>
      <c r="AN62" s="238"/>
    </row>
    <row r="63" spans="2:40" s="34" customFormat="1" ht="16.5" customHeight="1">
      <c r="B63" s="297"/>
      <c r="C63" s="303" t="s">
        <v>51</v>
      </c>
      <c r="D63" s="198">
        <v>0</v>
      </c>
      <c r="E63" s="198">
        <v>0</v>
      </c>
      <c r="F63" s="198">
        <v>0</v>
      </c>
      <c r="G63" s="198">
        <v>0</v>
      </c>
      <c r="H63" s="198">
        <v>0</v>
      </c>
      <c r="I63" s="198">
        <v>0</v>
      </c>
      <c r="J63" s="198">
        <v>0</v>
      </c>
      <c r="K63" s="198">
        <v>0</v>
      </c>
      <c r="L63" s="198">
        <v>0</v>
      </c>
      <c r="M63" s="198">
        <v>0</v>
      </c>
      <c r="N63" s="198">
        <v>0</v>
      </c>
      <c r="O63" s="198">
        <v>0</v>
      </c>
      <c r="P63" s="198">
        <v>0</v>
      </c>
      <c r="Q63" s="198">
        <v>0</v>
      </c>
      <c r="R63" s="198">
        <v>237.76</v>
      </c>
      <c r="S63" s="198">
        <v>0</v>
      </c>
      <c r="T63" s="198">
        <v>0</v>
      </c>
      <c r="U63" s="198">
        <v>0</v>
      </c>
      <c r="V63" s="198">
        <v>0</v>
      </c>
      <c r="W63" s="198">
        <v>1.7599999999999998</v>
      </c>
      <c r="X63" s="198">
        <v>0</v>
      </c>
      <c r="Y63" s="198">
        <v>0</v>
      </c>
      <c r="Z63" s="198">
        <v>0</v>
      </c>
      <c r="AA63" s="198">
        <v>0</v>
      </c>
      <c r="AB63" s="198">
        <v>0</v>
      </c>
      <c r="AC63" s="198">
        <v>0</v>
      </c>
      <c r="AD63" s="198">
        <v>88.83</v>
      </c>
      <c r="AE63" s="198">
        <v>0</v>
      </c>
      <c r="AF63" s="198">
        <v>0</v>
      </c>
      <c r="AG63" s="198">
        <v>0</v>
      </c>
      <c r="AH63" s="198">
        <v>0</v>
      </c>
      <c r="AI63" s="198">
        <v>0</v>
      </c>
      <c r="AJ63" s="198">
        <v>0</v>
      </c>
      <c r="AK63" s="198">
        <v>0</v>
      </c>
      <c r="AL63" s="198">
        <v>0</v>
      </c>
      <c r="AM63" s="208">
        <v>5542.3</v>
      </c>
      <c r="AN63" s="238"/>
    </row>
    <row r="64" spans="2:40" s="34" customFormat="1" ht="16.5" customHeight="1">
      <c r="B64" s="297"/>
      <c r="C64" s="300" t="s">
        <v>217</v>
      </c>
      <c r="D64" s="198">
        <v>0</v>
      </c>
      <c r="E64" s="198">
        <v>0</v>
      </c>
      <c r="F64" s="198">
        <v>0</v>
      </c>
      <c r="G64" s="198">
        <v>0</v>
      </c>
      <c r="H64" s="198">
        <v>0</v>
      </c>
      <c r="I64" s="198">
        <v>0</v>
      </c>
      <c r="J64" s="198">
        <v>0</v>
      </c>
      <c r="K64" s="198">
        <v>0</v>
      </c>
      <c r="L64" s="198">
        <v>0</v>
      </c>
      <c r="M64" s="198">
        <v>0</v>
      </c>
      <c r="N64" s="198">
        <v>0</v>
      </c>
      <c r="O64" s="198">
        <v>0</v>
      </c>
      <c r="P64" s="198">
        <v>0</v>
      </c>
      <c r="Q64" s="198">
        <v>0</v>
      </c>
      <c r="R64" s="198">
        <v>0</v>
      </c>
      <c r="S64" s="198">
        <v>0</v>
      </c>
      <c r="T64" s="198">
        <v>0</v>
      </c>
      <c r="U64" s="198">
        <v>0</v>
      </c>
      <c r="V64" s="198">
        <v>0</v>
      </c>
      <c r="W64" s="198">
        <v>0</v>
      </c>
      <c r="X64" s="198">
        <v>0</v>
      </c>
      <c r="Y64" s="198">
        <v>0</v>
      </c>
      <c r="Z64" s="198">
        <v>0</v>
      </c>
      <c r="AA64" s="198">
        <v>0</v>
      </c>
      <c r="AB64" s="198">
        <v>0</v>
      </c>
      <c r="AC64" s="198">
        <v>1.703</v>
      </c>
      <c r="AD64" s="198">
        <v>0</v>
      </c>
      <c r="AE64" s="198">
        <v>0</v>
      </c>
      <c r="AF64" s="198">
        <v>0</v>
      </c>
      <c r="AG64" s="198">
        <v>0</v>
      </c>
      <c r="AH64" s="198">
        <v>0</v>
      </c>
      <c r="AI64" s="198">
        <v>0</v>
      </c>
      <c r="AJ64" s="198">
        <v>0</v>
      </c>
      <c r="AK64" s="198">
        <v>0</v>
      </c>
      <c r="AL64" s="198">
        <v>0</v>
      </c>
      <c r="AM64" s="208">
        <v>0</v>
      </c>
      <c r="AN64" s="238"/>
    </row>
    <row r="65" spans="2:40" s="38" customFormat="1" ht="24.75" customHeight="1">
      <c r="B65" s="298"/>
      <c r="C65" s="146" t="s">
        <v>12</v>
      </c>
      <c r="D65" s="202">
        <f aca="true" t="shared" si="12" ref="D65:AM65">D66+D67</f>
        <v>0</v>
      </c>
      <c r="E65" s="202">
        <f t="shared" si="12"/>
        <v>0</v>
      </c>
      <c r="F65" s="202">
        <f t="shared" si="12"/>
        <v>0</v>
      </c>
      <c r="G65" s="202">
        <f t="shared" si="12"/>
        <v>0</v>
      </c>
      <c r="H65" s="202">
        <f t="shared" si="12"/>
        <v>0</v>
      </c>
      <c r="I65" s="202">
        <f t="shared" si="12"/>
        <v>0</v>
      </c>
      <c r="J65" s="202">
        <f t="shared" si="12"/>
        <v>0</v>
      </c>
      <c r="K65" s="202">
        <f t="shared" si="12"/>
        <v>0</v>
      </c>
      <c r="L65" s="202">
        <f t="shared" si="12"/>
        <v>0</v>
      </c>
      <c r="M65" s="202">
        <f t="shared" si="12"/>
        <v>0</v>
      </c>
      <c r="N65" s="202">
        <f t="shared" si="12"/>
        <v>0</v>
      </c>
      <c r="O65" s="202">
        <f t="shared" si="12"/>
        <v>0</v>
      </c>
      <c r="P65" s="202">
        <f t="shared" si="12"/>
        <v>0</v>
      </c>
      <c r="Q65" s="202">
        <f t="shared" si="12"/>
        <v>0</v>
      </c>
      <c r="R65" s="202">
        <f t="shared" si="12"/>
        <v>0.3</v>
      </c>
      <c r="S65" s="202">
        <f t="shared" si="12"/>
        <v>0</v>
      </c>
      <c r="T65" s="202">
        <f t="shared" si="12"/>
        <v>0</v>
      </c>
      <c r="U65" s="202">
        <f t="shared" si="12"/>
        <v>0</v>
      </c>
      <c r="V65" s="202">
        <f t="shared" si="12"/>
        <v>0</v>
      </c>
      <c r="W65" s="202">
        <f t="shared" si="12"/>
        <v>0</v>
      </c>
      <c r="X65" s="202">
        <f t="shared" si="12"/>
        <v>0</v>
      </c>
      <c r="Y65" s="202">
        <f t="shared" si="12"/>
        <v>0.976864</v>
      </c>
      <c r="Z65" s="202">
        <f t="shared" si="12"/>
        <v>0</v>
      </c>
      <c r="AA65" s="202">
        <f t="shared" si="12"/>
        <v>0</v>
      </c>
      <c r="AB65" s="202">
        <f t="shared" si="12"/>
        <v>0</v>
      </c>
      <c r="AC65" s="202">
        <f t="shared" si="12"/>
        <v>8.745306592827005</v>
      </c>
      <c r="AD65" s="202">
        <f t="shared" si="12"/>
        <v>48.654</v>
      </c>
      <c r="AE65" s="202">
        <f t="shared" si="12"/>
        <v>8.511210999999998</v>
      </c>
      <c r="AF65" s="202">
        <f t="shared" si="12"/>
        <v>0</v>
      </c>
      <c r="AG65" s="202">
        <f t="shared" si="12"/>
        <v>0</v>
      </c>
      <c r="AH65" s="202">
        <f t="shared" si="12"/>
        <v>0</v>
      </c>
      <c r="AI65" s="202">
        <f t="shared" si="12"/>
        <v>0</v>
      </c>
      <c r="AJ65" s="202">
        <f t="shared" si="12"/>
        <v>2.29</v>
      </c>
      <c r="AK65" s="202">
        <f t="shared" si="12"/>
        <v>0</v>
      </c>
      <c r="AL65" s="202">
        <f t="shared" si="12"/>
        <v>0</v>
      </c>
      <c r="AM65" s="219">
        <f t="shared" si="12"/>
        <v>18.520138</v>
      </c>
      <c r="AN65" s="237"/>
    </row>
    <row r="66" spans="2:40" s="65" customFormat="1" ht="16.5" customHeight="1">
      <c r="B66" s="194"/>
      <c r="C66" s="147" t="s">
        <v>58</v>
      </c>
      <c r="D66" s="204">
        <v>0</v>
      </c>
      <c r="E66" s="204">
        <v>0</v>
      </c>
      <c r="F66" s="204">
        <v>0</v>
      </c>
      <c r="G66" s="204">
        <v>0</v>
      </c>
      <c r="H66" s="204">
        <v>0</v>
      </c>
      <c r="I66" s="204">
        <v>0</v>
      </c>
      <c r="J66" s="204">
        <v>0</v>
      </c>
      <c r="K66" s="204">
        <v>0</v>
      </c>
      <c r="L66" s="204">
        <v>0</v>
      </c>
      <c r="M66" s="204">
        <v>0</v>
      </c>
      <c r="N66" s="204">
        <v>0</v>
      </c>
      <c r="O66" s="204">
        <v>0</v>
      </c>
      <c r="P66" s="204">
        <v>0</v>
      </c>
      <c r="Q66" s="204">
        <v>0</v>
      </c>
      <c r="R66" s="204">
        <v>0.3</v>
      </c>
      <c r="S66" s="204">
        <v>0</v>
      </c>
      <c r="T66" s="204">
        <v>0</v>
      </c>
      <c r="U66" s="204">
        <v>0</v>
      </c>
      <c r="V66" s="204">
        <v>0</v>
      </c>
      <c r="W66" s="204">
        <v>0</v>
      </c>
      <c r="X66" s="204">
        <v>0</v>
      </c>
      <c r="Y66" s="204">
        <v>0.976864</v>
      </c>
      <c r="Z66" s="204">
        <v>0</v>
      </c>
      <c r="AA66" s="204">
        <v>0</v>
      </c>
      <c r="AB66" s="204">
        <v>0</v>
      </c>
      <c r="AC66" s="204">
        <v>8.615306592827004</v>
      </c>
      <c r="AD66" s="204">
        <v>48.654</v>
      </c>
      <c r="AE66" s="204">
        <v>8.511210999999998</v>
      </c>
      <c r="AF66" s="204">
        <v>0</v>
      </c>
      <c r="AG66" s="204">
        <v>0</v>
      </c>
      <c r="AH66" s="204">
        <v>0</v>
      </c>
      <c r="AI66" s="204">
        <v>0</v>
      </c>
      <c r="AJ66" s="204">
        <v>2.29</v>
      </c>
      <c r="AK66" s="204">
        <v>0</v>
      </c>
      <c r="AL66" s="204">
        <v>0</v>
      </c>
      <c r="AM66" s="218">
        <v>0.300138</v>
      </c>
      <c r="AN66" s="239"/>
    </row>
    <row r="67" spans="2:40" s="34" customFormat="1" ht="16.5" customHeight="1">
      <c r="B67" s="297"/>
      <c r="C67" s="147" t="s">
        <v>59</v>
      </c>
      <c r="D67" s="198">
        <v>0</v>
      </c>
      <c r="E67" s="198">
        <v>0</v>
      </c>
      <c r="F67" s="198">
        <v>0</v>
      </c>
      <c r="G67" s="198">
        <v>0</v>
      </c>
      <c r="H67" s="198">
        <v>0</v>
      </c>
      <c r="I67" s="198">
        <v>0</v>
      </c>
      <c r="J67" s="198">
        <v>0</v>
      </c>
      <c r="K67" s="198">
        <v>0</v>
      </c>
      <c r="L67" s="198">
        <v>0</v>
      </c>
      <c r="M67" s="198">
        <v>0</v>
      </c>
      <c r="N67" s="198">
        <v>0</v>
      </c>
      <c r="O67" s="198">
        <v>0</v>
      </c>
      <c r="P67" s="198">
        <v>0</v>
      </c>
      <c r="Q67" s="198">
        <v>0</v>
      </c>
      <c r="R67" s="198">
        <v>0</v>
      </c>
      <c r="S67" s="198">
        <v>0</v>
      </c>
      <c r="T67" s="198">
        <v>0</v>
      </c>
      <c r="U67" s="198">
        <v>0</v>
      </c>
      <c r="V67" s="198">
        <v>0</v>
      </c>
      <c r="W67" s="198">
        <v>0</v>
      </c>
      <c r="X67" s="198">
        <v>0</v>
      </c>
      <c r="Y67" s="198">
        <v>0</v>
      </c>
      <c r="Z67" s="198">
        <v>0</v>
      </c>
      <c r="AA67" s="198">
        <v>0</v>
      </c>
      <c r="AB67" s="198">
        <v>0</v>
      </c>
      <c r="AC67" s="198">
        <v>0.13</v>
      </c>
      <c r="AD67" s="198">
        <v>0</v>
      </c>
      <c r="AE67" s="198">
        <v>0</v>
      </c>
      <c r="AF67" s="198">
        <v>0</v>
      </c>
      <c r="AG67" s="198">
        <v>0</v>
      </c>
      <c r="AH67" s="198">
        <v>0</v>
      </c>
      <c r="AI67" s="198">
        <v>0</v>
      </c>
      <c r="AJ67" s="198">
        <v>0</v>
      </c>
      <c r="AK67" s="198">
        <v>0</v>
      </c>
      <c r="AL67" s="198">
        <v>0</v>
      </c>
      <c r="AM67" s="208">
        <v>18.22</v>
      </c>
      <c r="AN67" s="238"/>
    </row>
    <row r="68" spans="2:41" s="38" customFormat="1" ht="30" customHeight="1">
      <c r="B68" s="301"/>
      <c r="C68" s="146" t="s">
        <v>54</v>
      </c>
      <c r="D68" s="203">
        <f aca="true" t="shared" si="13" ref="D68:K68">+SUM(D65,D56,D53)</f>
        <v>0</v>
      </c>
      <c r="E68" s="203">
        <f t="shared" si="13"/>
        <v>0</v>
      </c>
      <c r="F68" s="203">
        <f t="shared" si="13"/>
        <v>0</v>
      </c>
      <c r="G68" s="203">
        <f t="shared" si="13"/>
        <v>0</v>
      </c>
      <c r="H68" s="203">
        <f t="shared" si="13"/>
        <v>0</v>
      </c>
      <c r="I68" s="203">
        <f t="shared" si="13"/>
        <v>0</v>
      </c>
      <c r="J68" s="203">
        <f t="shared" si="13"/>
        <v>1.05</v>
      </c>
      <c r="K68" s="203">
        <f t="shared" si="13"/>
        <v>0</v>
      </c>
      <c r="L68" s="203">
        <f aca="true" t="shared" si="14" ref="L68:AM68">+SUM(L65,L56,L53)</f>
        <v>0</v>
      </c>
      <c r="M68" s="203">
        <f t="shared" si="14"/>
        <v>0</v>
      </c>
      <c r="N68" s="203">
        <f t="shared" si="14"/>
        <v>0</v>
      </c>
      <c r="O68" s="203">
        <f t="shared" si="14"/>
        <v>0</v>
      </c>
      <c r="P68" s="203">
        <f t="shared" si="14"/>
        <v>0</v>
      </c>
      <c r="Q68" s="203">
        <f t="shared" si="14"/>
        <v>0</v>
      </c>
      <c r="R68" s="203">
        <f t="shared" si="14"/>
        <v>260.26081772151895</v>
      </c>
      <c r="S68" s="203">
        <f t="shared" si="14"/>
        <v>0</v>
      </c>
      <c r="T68" s="203">
        <f t="shared" si="14"/>
        <v>0</v>
      </c>
      <c r="U68" s="203">
        <f t="shared" si="14"/>
        <v>0</v>
      </c>
      <c r="V68" s="203">
        <f t="shared" si="14"/>
        <v>0</v>
      </c>
      <c r="W68" s="203">
        <f t="shared" si="14"/>
        <v>3.51</v>
      </c>
      <c r="X68" s="203">
        <f t="shared" si="14"/>
        <v>0</v>
      </c>
      <c r="Y68" s="203">
        <f t="shared" si="14"/>
        <v>0.976864</v>
      </c>
      <c r="Z68" s="203">
        <f t="shared" si="14"/>
        <v>0</v>
      </c>
      <c r="AA68" s="203">
        <f t="shared" si="14"/>
        <v>0</v>
      </c>
      <c r="AB68" s="203">
        <f t="shared" si="14"/>
        <v>0</v>
      </c>
      <c r="AC68" s="203">
        <f t="shared" si="14"/>
        <v>88.89536264090718</v>
      </c>
      <c r="AD68" s="203">
        <f t="shared" si="14"/>
        <v>270.60145491453136</v>
      </c>
      <c r="AE68" s="203">
        <f t="shared" si="14"/>
        <v>66.00375199999999</v>
      </c>
      <c r="AF68" s="203">
        <f t="shared" si="14"/>
        <v>0</v>
      </c>
      <c r="AG68" s="203">
        <f t="shared" si="14"/>
        <v>0</v>
      </c>
      <c r="AH68" s="203">
        <f t="shared" si="14"/>
        <v>0</v>
      </c>
      <c r="AI68" s="203">
        <f t="shared" si="14"/>
        <v>0</v>
      </c>
      <c r="AJ68" s="203">
        <f t="shared" si="14"/>
        <v>4.641052</v>
      </c>
      <c r="AK68" s="203">
        <f t="shared" si="14"/>
        <v>0</v>
      </c>
      <c r="AL68" s="203">
        <f t="shared" si="14"/>
        <v>0</v>
      </c>
      <c r="AM68" s="201">
        <f t="shared" si="14"/>
        <v>6435.357378</v>
      </c>
      <c r="AN68" s="216"/>
      <c r="AO68" s="37"/>
    </row>
    <row r="69" spans="2:41" s="65" customFormat="1" ht="16.5" customHeight="1">
      <c r="B69" s="194"/>
      <c r="C69" s="195" t="s">
        <v>229</v>
      </c>
      <c r="D69" s="204">
        <v>0</v>
      </c>
      <c r="E69" s="204">
        <v>0</v>
      </c>
      <c r="F69" s="204">
        <v>0</v>
      </c>
      <c r="G69" s="204">
        <v>0</v>
      </c>
      <c r="H69" s="204">
        <v>0</v>
      </c>
      <c r="I69" s="204">
        <v>0</v>
      </c>
      <c r="J69" s="204">
        <v>0</v>
      </c>
      <c r="K69" s="204">
        <v>0</v>
      </c>
      <c r="L69" s="204">
        <v>0</v>
      </c>
      <c r="M69" s="204">
        <v>0</v>
      </c>
      <c r="N69" s="204">
        <v>0</v>
      </c>
      <c r="O69" s="204">
        <v>0</v>
      </c>
      <c r="P69" s="204">
        <v>0</v>
      </c>
      <c r="Q69" s="204">
        <v>0</v>
      </c>
      <c r="R69" s="204">
        <v>0</v>
      </c>
      <c r="S69" s="204">
        <v>0</v>
      </c>
      <c r="T69" s="204">
        <v>0</v>
      </c>
      <c r="U69" s="204">
        <v>0</v>
      </c>
      <c r="V69" s="204">
        <v>0</v>
      </c>
      <c r="W69" s="204">
        <v>0</v>
      </c>
      <c r="X69" s="204">
        <v>0</v>
      </c>
      <c r="Y69" s="204">
        <v>0</v>
      </c>
      <c r="Z69" s="204">
        <v>0</v>
      </c>
      <c r="AA69" s="204">
        <v>0</v>
      </c>
      <c r="AB69" s="204">
        <v>0</v>
      </c>
      <c r="AC69" s="204">
        <v>0</v>
      </c>
      <c r="AD69" s="204">
        <v>0</v>
      </c>
      <c r="AE69" s="204">
        <v>0</v>
      </c>
      <c r="AF69" s="204">
        <v>0</v>
      </c>
      <c r="AG69" s="204">
        <v>0</v>
      </c>
      <c r="AH69" s="204">
        <v>0</v>
      </c>
      <c r="AI69" s="204">
        <v>0</v>
      </c>
      <c r="AJ69" s="204">
        <v>0</v>
      </c>
      <c r="AK69" s="204">
        <v>0</v>
      </c>
      <c r="AL69" s="204">
        <v>0</v>
      </c>
      <c r="AM69" s="218">
        <v>0</v>
      </c>
      <c r="AN69" s="239"/>
      <c r="AO69" s="64"/>
    </row>
    <row r="70" spans="2:41" s="65" customFormat="1" ht="16.5" customHeight="1">
      <c r="B70" s="194"/>
      <c r="C70" s="197" t="s">
        <v>230</v>
      </c>
      <c r="D70" s="204">
        <v>0</v>
      </c>
      <c r="E70" s="204">
        <v>0</v>
      </c>
      <c r="F70" s="204">
        <v>0</v>
      </c>
      <c r="G70" s="204">
        <v>0</v>
      </c>
      <c r="H70" s="204">
        <v>0</v>
      </c>
      <c r="I70" s="204">
        <v>0</v>
      </c>
      <c r="J70" s="204">
        <v>0</v>
      </c>
      <c r="K70" s="204">
        <v>0</v>
      </c>
      <c r="L70" s="204">
        <v>0</v>
      </c>
      <c r="M70" s="204">
        <v>0</v>
      </c>
      <c r="N70" s="204">
        <v>0</v>
      </c>
      <c r="O70" s="204">
        <v>0</v>
      </c>
      <c r="P70" s="204">
        <v>0</v>
      </c>
      <c r="Q70" s="204">
        <v>0</v>
      </c>
      <c r="R70" s="204">
        <v>0.3</v>
      </c>
      <c r="S70" s="204">
        <v>0</v>
      </c>
      <c r="T70" s="204">
        <v>0</v>
      </c>
      <c r="U70" s="204">
        <v>0</v>
      </c>
      <c r="V70" s="204">
        <v>0</v>
      </c>
      <c r="W70" s="204">
        <v>0</v>
      </c>
      <c r="X70" s="204">
        <v>0</v>
      </c>
      <c r="Y70" s="204">
        <v>0</v>
      </c>
      <c r="Z70" s="204">
        <v>0</v>
      </c>
      <c r="AA70" s="204">
        <v>0</v>
      </c>
      <c r="AB70" s="204">
        <v>0</v>
      </c>
      <c r="AC70" s="204">
        <v>0.6781940928270043</v>
      </c>
      <c r="AD70" s="204">
        <v>0</v>
      </c>
      <c r="AE70" s="204">
        <v>0</v>
      </c>
      <c r="AF70" s="204">
        <v>0</v>
      </c>
      <c r="AG70" s="204">
        <v>0</v>
      </c>
      <c r="AH70" s="204">
        <v>0</v>
      </c>
      <c r="AI70" s="204">
        <v>0</v>
      </c>
      <c r="AJ70" s="204">
        <v>0</v>
      </c>
      <c r="AK70" s="204">
        <v>0</v>
      </c>
      <c r="AL70" s="204">
        <v>0</v>
      </c>
      <c r="AM70" s="218">
        <v>0</v>
      </c>
      <c r="AN70" s="239"/>
      <c r="AO70" s="64"/>
    </row>
    <row r="71" spans="2:41" s="34" customFormat="1" ht="24.75" customHeight="1">
      <c r="B71" s="296"/>
      <c r="C71" s="304" t="s">
        <v>62</v>
      </c>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208"/>
      <c r="AN71" s="238"/>
      <c r="AO71" s="33"/>
    </row>
    <row r="72" spans="2:41" s="34" customFormat="1" ht="16.5" customHeight="1">
      <c r="B72" s="297"/>
      <c r="C72" s="147" t="s">
        <v>64</v>
      </c>
      <c r="D72" s="198">
        <v>0</v>
      </c>
      <c r="E72" s="198">
        <v>0</v>
      </c>
      <c r="F72" s="198">
        <v>0</v>
      </c>
      <c r="G72" s="198">
        <v>0</v>
      </c>
      <c r="H72" s="198">
        <v>0</v>
      </c>
      <c r="I72" s="198">
        <v>0</v>
      </c>
      <c r="J72" s="198">
        <v>0</v>
      </c>
      <c r="K72" s="198">
        <v>0</v>
      </c>
      <c r="L72" s="198">
        <v>0</v>
      </c>
      <c r="M72" s="198">
        <v>0</v>
      </c>
      <c r="N72" s="198">
        <v>0</v>
      </c>
      <c r="O72" s="198">
        <v>0</v>
      </c>
      <c r="P72" s="198">
        <v>0</v>
      </c>
      <c r="Q72" s="198">
        <v>0</v>
      </c>
      <c r="R72" s="198">
        <v>257.76</v>
      </c>
      <c r="S72" s="198">
        <v>0</v>
      </c>
      <c r="T72" s="198">
        <v>0</v>
      </c>
      <c r="U72" s="198">
        <v>0</v>
      </c>
      <c r="V72" s="198">
        <v>0</v>
      </c>
      <c r="W72" s="198">
        <v>1.13</v>
      </c>
      <c r="X72" s="198">
        <v>0</v>
      </c>
      <c r="Y72" s="198">
        <v>0.976864</v>
      </c>
      <c r="Z72" s="198">
        <v>0</v>
      </c>
      <c r="AA72" s="198">
        <v>0</v>
      </c>
      <c r="AB72" s="198">
        <v>0</v>
      </c>
      <c r="AC72" s="198">
        <v>42.15579582867089</v>
      </c>
      <c r="AD72" s="198">
        <v>164.95070731959458</v>
      </c>
      <c r="AE72" s="198">
        <v>57.456987</v>
      </c>
      <c r="AF72" s="198">
        <v>0</v>
      </c>
      <c r="AG72" s="198">
        <v>0</v>
      </c>
      <c r="AH72" s="198">
        <v>0</v>
      </c>
      <c r="AI72" s="198">
        <v>0</v>
      </c>
      <c r="AJ72" s="198">
        <v>0.061051999999999995</v>
      </c>
      <c r="AK72" s="198">
        <v>0</v>
      </c>
      <c r="AL72" s="198">
        <v>0</v>
      </c>
      <c r="AM72" s="208">
        <v>5477.493901000001</v>
      </c>
      <c r="AN72" s="238"/>
      <c r="AO72" s="33"/>
    </row>
    <row r="73" spans="2:41" s="34" customFormat="1" ht="16.5" customHeight="1">
      <c r="B73" s="297"/>
      <c r="C73" s="147" t="s">
        <v>65</v>
      </c>
      <c r="D73" s="198">
        <v>0</v>
      </c>
      <c r="E73" s="198">
        <v>0</v>
      </c>
      <c r="F73" s="198">
        <v>0</v>
      </c>
      <c r="G73" s="198">
        <v>0</v>
      </c>
      <c r="H73" s="198">
        <v>0</v>
      </c>
      <c r="I73" s="198">
        <v>0</v>
      </c>
      <c r="J73" s="198">
        <v>1.05</v>
      </c>
      <c r="K73" s="198">
        <v>0</v>
      </c>
      <c r="L73" s="198">
        <v>0</v>
      </c>
      <c r="M73" s="198">
        <v>0</v>
      </c>
      <c r="N73" s="198">
        <v>0</v>
      </c>
      <c r="O73" s="198">
        <v>0</v>
      </c>
      <c r="P73" s="198">
        <v>0</v>
      </c>
      <c r="Q73" s="198">
        <v>0</v>
      </c>
      <c r="R73" s="198">
        <v>2.3</v>
      </c>
      <c r="S73" s="198">
        <v>0</v>
      </c>
      <c r="T73" s="198">
        <v>0</v>
      </c>
      <c r="U73" s="198">
        <v>0</v>
      </c>
      <c r="V73" s="198">
        <v>0</v>
      </c>
      <c r="W73" s="198">
        <v>2.38</v>
      </c>
      <c r="X73" s="198">
        <v>0</v>
      </c>
      <c r="Y73" s="198">
        <v>0</v>
      </c>
      <c r="Z73" s="198">
        <v>0</v>
      </c>
      <c r="AA73" s="198">
        <v>0</v>
      </c>
      <c r="AB73" s="198">
        <v>0</v>
      </c>
      <c r="AC73" s="198">
        <v>46.73956681223629</v>
      </c>
      <c r="AD73" s="198">
        <v>105.64974759493671</v>
      </c>
      <c r="AE73" s="198">
        <v>8.547764999999997</v>
      </c>
      <c r="AF73" s="198">
        <v>0</v>
      </c>
      <c r="AG73" s="198">
        <v>0</v>
      </c>
      <c r="AH73" s="198">
        <v>0</v>
      </c>
      <c r="AI73" s="198">
        <v>0</v>
      </c>
      <c r="AJ73" s="198">
        <v>4.579</v>
      </c>
      <c r="AK73" s="198">
        <v>0</v>
      </c>
      <c r="AL73" s="198">
        <v>0</v>
      </c>
      <c r="AM73" s="208">
        <v>940.195833</v>
      </c>
      <c r="AN73" s="238"/>
      <c r="AO73" s="33"/>
    </row>
    <row r="74" spans="2:41" s="34" customFormat="1" ht="16.5" customHeight="1">
      <c r="B74" s="296"/>
      <c r="C74" s="147" t="s">
        <v>66</v>
      </c>
      <c r="D74" s="198">
        <v>0</v>
      </c>
      <c r="E74" s="198">
        <v>0</v>
      </c>
      <c r="F74" s="198">
        <v>0</v>
      </c>
      <c r="G74" s="198">
        <v>0</v>
      </c>
      <c r="H74" s="198">
        <v>0</v>
      </c>
      <c r="I74" s="198">
        <v>0</v>
      </c>
      <c r="J74" s="198">
        <v>0</v>
      </c>
      <c r="K74" s="198">
        <v>0</v>
      </c>
      <c r="L74" s="198">
        <v>0</v>
      </c>
      <c r="M74" s="198">
        <v>0</v>
      </c>
      <c r="N74" s="198">
        <v>0</v>
      </c>
      <c r="O74" s="198">
        <v>0</v>
      </c>
      <c r="P74" s="198">
        <v>0</v>
      </c>
      <c r="Q74" s="198">
        <v>0</v>
      </c>
      <c r="R74" s="198">
        <v>0</v>
      </c>
      <c r="S74" s="198">
        <v>0</v>
      </c>
      <c r="T74" s="198">
        <v>0</v>
      </c>
      <c r="U74" s="198">
        <v>0</v>
      </c>
      <c r="V74" s="198">
        <v>0</v>
      </c>
      <c r="W74" s="198">
        <v>0</v>
      </c>
      <c r="X74" s="198">
        <v>0</v>
      </c>
      <c r="Y74" s="198">
        <v>0</v>
      </c>
      <c r="Z74" s="198">
        <v>0</v>
      </c>
      <c r="AA74" s="198">
        <v>0</v>
      </c>
      <c r="AB74" s="198">
        <v>0</v>
      </c>
      <c r="AC74" s="198">
        <v>0</v>
      </c>
      <c r="AD74" s="198">
        <v>0</v>
      </c>
      <c r="AE74" s="198">
        <v>0</v>
      </c>
      <c r="AF74" s="198">
        <v>0</v>
      </c>
      <c r="AG74" s="198">
        <v>0</v>
      </c>
      <c r="AH74" s="198">
        <v>0</v>
      </c>
      <c r="AI74" s="198">
        <v>0</v>
      </c>
      <c r="AJ74" s="198">
        <v>0</v>
      </c>
      <c r="AK74" s="198">
        <v>0</v>
      </c>
      <c r="AL74" s="198">
        <v>0</v>
      </c>
      <c r="AM74" s="208">
        <v>17.677644</v>
      </c>
      <c r="AN74" s="238"/>
      <c r="AO74" s="33"/>
    </row>
    <row r="75" spans="2:41" s="38" customFormat="1" ht="30" customHeight="1">
      <c r="B75" s="302"/>
      <c r="C75" s="148" t="s">
        <v>277</v>
      </c>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10"/>
      <c r="AN75" s="237"/>
      <c r="AO75" s="37"/>
    </row>
    <row r="76" spans="2:40" s="34" customFormat="1" ht="16.5" customHeight="1">
      <c r="B76" s="296"/>
      <c r="C76" s="145" t="s">
        <v>10</v>
      </c>
      <c r="D76" s="198">
        <f aca="true" t="shared" si="15" ref="D76:AM76">D77+D78</f>
        <v>0</v>
      </c>
      <c r="E76" s="198">
        <f t="shared" si="15"/>
        <v>0</v>
      </c>
      <c r="F76" s="198">
        <f t="shared" si="15"/>
        <v>0</v>
      </c>
      <c r="G76" s="198">
        <f t="shared" si="15"/>
        <v>0</v>
      </c>
      <c r="H76" s="198">
        <f t="shared" si="15"/>
        <v>0</v>
      </c>
      <c r="I76" s="198">
        <f t="shared" si="15"/>
        <v>0</v>
      </c>
      <c r="J76" s="198">
        <f t="shared" si="15"/>
        <v>0</v>
      </c>
      <c r="K76" s="198">
        <f t="shared" si="15"/>
        <v>0</v>
      </c>
      <c r="L76" s="198">
        <f t="shared" si="15"/>
        <v>0</v>
      </c>
      <c r="M76" s="198">
        <f t="shared" si="15"/>
        <v>0</v>
      </c>
      <c r="N76" s="198">
        <f t="shared" si="15"/>
        <v>0</v>
      </c>
      <c r="O76" s="198">
        <f t="shared" si="15"/>
        <v>0</v>
      </c>
      <c r="P76" s="198">
        <f t="shared" si="15"/>
        <v>0</v>
      </c>
      <c r="Q76" s="198">
        <f t="shared" si="15"/>
        <v>0</v>
      </c>
      <c r="R76" s="198">
        <f t="shared" si="15"/>
        <v>0</v>
      </c>
      <c r="S76" s="198">
        <f t="shared" si="15"/>
        <v>0</v>
      </c>
      <c r="T76" s="198">
        <f t="shared" si="15"/>
        <v>0</v>
      </c>
      <c r="U76" s="198">
        <f t="shared" si="15"/>
        <v>0</v>
      </c>
      <c r="V76" s="198">
        <f t="shared" si="15"/>
        <v>0</v>
      </c>
      <c r="W76" s="198">
        <f t="shared" si="15"/>
        <v>0</v>
      </c>
      <c r="X76" s="198">
        <f t="shared" si="15"/>
        <v>0</v>
      </c>
      <c r="Y76" s="198">
        <f t="shared" si="15"/>
        <v>0</v>
      </c>
      <c r="Z76" s="198">
        <f t="shared" si="15"/>
        <v>0</v>
      </c>
      <c r="AA76" s="198">
        <f t="shared" si="15"/>
        <v>0</v>
      </c>
      <c r="AB76" s="198">
        <f t="shared" si="15"/>
        <v>0</v>
      </c>
      <c r="AC76" s="198">
        <f t="shared" si="15"/>
        <v>0</v>
      </c>
      <c r="AD76" s="198">
        <f t="shared" si="15"/>
        <v>0</v>
      </c>
      <c r="AE76" s="198">
        <f t="shared" si="15"/>
        <v>0</v>
      </c>
      <c r="AF76" s="198">
        <f t="shared" si="15"/>
        <v>0</v>
      </c>
      <c r="AG76" s="198">
        <f t="shared" si="15"/>
        <v>0</v>
      </c>
      <c r="AH76" s="198">
        <f t="shared" si="15"/>
        <v>0</v>
      </c>
      <c r="AI76" s="198">
        <f t="shared" si="15"/>
        <v>0</v>
      </c>
      <c r="AJ76" s="198">
        <f t="shared" si="15"/>
        <v>0</v>
      </c>
      <c r="AK76" s="198">
        <f t="shared" si="15"/>
        <v>0</v>
      </c>
      <c r="AL76" s="198">
        <f t="shared" si="15"/>
        <v>0</v>
      </c>
      <c r="AM76" s="208">
        <f t="shared" si="15"/>
        <v>0</v>
      </c>
      <c r="AN76" s="238"/>
    </row>
    <row r="77" spans="2:40" s="34" customFormat="1" ht="16.5" customHeight="1">
      <c r="B77" s="297"/>
      <c r="C77" s="147" t="s">
        <v>58</v>
      </c>
      <c r="D77" s="198">
        <v>0</v>
      </c>
      <c r="E77" s="198">
        <v>0</v>
      </c>
      <c r="F77" s="198">
        <v>0</v>
      </c>
      <c r="G77" s="198">
        <v>0</v>
      </c>
      <c r="H77" s="198">
        <v>0</v>
      </c>
      <c r="I77" s="198">
        <v>0</v>
      </c>
      <c r="J77" s="198">
        <v>0</v>
      </c>
      <c r="K77" s="198">
        <v>0</v>
      </c>
      <c r="L77" s="198">
        <v>0</v>
      </c>
      <c r="M77" s="198">
        <v>0</v>
      </c>
      <c r="N77" s="198">
        <v>0</v>
      </c>
      <c r="O77" s="198">
        <v>0</v>
      </c>
      <c r="P77" s="198">
        <v>0</v>
      </c>
      <c r="Q77" s="198">
        <v>0</v>
      </c>
      <c r="R77" s="198">
        <v>0</v>
      </c>
      <c r="S77" s="198">
        <v>0</v>
      </c>
      <c r="T77" s="198">
        <v>0</v>
      </c>
      <c r="U77" s="198">
        <v>0</v>
      </c>
      <c r="V77" s="198">
        <v>0</v>
      </c>
      <c r="W77" s="198">
        <v>0</v>
      </c>
      <c r="X77" s="198">
        <v>0</v>
      </c>
      <c r="Y77" s="198">
        <v>0</v>
      </c>
      <c r="Z77" s="198">
        <v>0</v>
      </c>
      <c r="AA77" s="198">
        <v>0</v>
      </c>
      <c r="AB77" s="198">
        <v>0</v>
      </c>
      <c r="AC77" s="198">
        <v>0</v>
      </c>
      <c r="AD77" s="198">
        <v>0</v>
      </c>
      <c r="AE77" s="198">
        <v>0</v>
      </c>
      <c r="AF77" s="198">
        <v>0</v>
      </c>
      <c r="AG77" s="198">
        <v>0</v>
      </c>
      <c r="AH77" s="198">
        <v>0</v>
      </c>
      <c r="AI77" s="198">
        <v>0</v>
      </c>
      <c r="AJ77" s="198">
        <v>0</v>
      </c>
      <c r="AK77" s="198">
        <v>0</v>
      </c>
      <c r="AL77" s="198">
        <v>0</v>
      </c>
      <c r="AM77" s="208">
        <v>0</v>
      </c>
      <c r="AN77" s="238"/>
    </row>
    <row r="78" spans="2:40" s="34" customFormat="1" ht="16.5" customHeight="1">
      <c r="B78" s="297"/>
      <c r="C78" s="147" t="s">
        <v>59</v>
      </c>
      <c r="D78" s="198">
        <v>0</v>
      </c>
      <c r="E78" s="198">
        <v>0</v>
      </c>
      <c r="F78" s="198">
        <v>0</v>
      </c>
      <c r="G78" s="198">
        <v>0</v>
      </c>
      <c r="H78" s="198">
        <v>0</v>
      </c>
      <c r="I78" s="198">
        <v>0</v>
      </c>
      <c r="J78" s="198">
        <v>0</v>
      </c>
      <c r="K78" s="198">
        <v>0</v>
      </c>
      <c r="L78" s="198">
        <v>0</v>
      </c>
      <c r="M78" s="198">
        <v>0</v>
      </c>
      <c r="N78" s="198">
        <v>0</v>
      </c>
      <c r="O78" s="198">
        <v>0</v>
      </c>
      <c r="P78" s="198">
        <v>0</v>
      </c>
      <c r="Q78" s="198">
        <v>0</v>
      </c>
      <c r="R78" s="198">
        <v>0</v>
      </c>
      <c r="S78" s="198">
        <v>0</v>
      </c>
      <c r="T78" s="198">
        <v>0</v>
      </c>
      <c r="U78" s="198">
        <v>0</v>
      </c>
      <c r="V78" s="198">
        <v>0</v>
      </c>
      <c r="W78" s="198">
        <v>0</v>
      </c>
      <c r="X78" s="198">
        <v>0</v>
      </c>
      <c r="Y78" s="198">
        <v>0</v>
      </c>
      <c r="Z78" s="198">
        <v>0</v>
      </c>
      <c r="AA78" s="198">
        <v>0</v>
      </c>
      <c r="AB78" s="198">
        <v>0</v>
      </c>
      <c r="AC78" s="198">
        <v>0</v>
      </c>
      <c r="AD78" s="198">
        <v>0</v>
      </c>
      <c r="AE78" s="198">
        <v>0</v>
      </c>
      <c r="AF78" s="198">
        <v>0</v>
      </c>
      <c r="AG78" s="198">
        <v>0</v>
      </c>
      <c r="AH78" s="198">
        <v>0</v>
      </c>
      <c r="AI78" s="198">
        <v>0</v>
      </c>
      <c r="AJ78" s="198">
        <v>0</v>
      </c>
      <c r="AK78" s="198">
        <v>0</v>
      </c>
      <c r="AL78" s="198">
        <v>0</v>
      </c>
      <c r="AM78" s="208">
        <v>0</v>
      </c>
      <c r="AN78" s="238"/>
    </row>
    <row r="79" spans="2:40" s="34" customFormat="1" ht="30" customHeight="1">
      <c r="B79" s="296"/>
      <c r="C79" s="145" t="s">
        <v>11</v>
      </c>
      <c r="D79" s="198">
        <f aca="true" t="shared" si="16" ref="D79:AM79">D80+D81</f>
        <v>0</v>
      </c>
      <c r="E79" s="198">
        <f t="shared" si="16"/>
        <v>0</v>
      </c>
      <c r="F79" s="198">
        <f t="shared" si="16"/>
        <v>0</v>
      </c>
      <c r="G79" s="198">
        <f t="shared" si="16"/>
        <v>0</v>
      </c>
      <c r="H79" s="198">
        <f t="shared" si="16"/>
        <v>0</v>
      </c>
      <c r="I79" s="198">
        <f t="shared" si="16"/>
        <v>0</v>
      </c>
      <c r="J79" s="198">
        <f t="shared" si="16"/>
        <v>0</v>
      </c>
      <c r="K79" s="198">
        <f t="shared" si="16"/>
        <v>0</v>
      </c>
      <c r="L79" s="198">
        <f t="shared" si="16"/>
        <v>0</v>
      </c>
      <c r="M79" s="198">
        <f t="shared" si="16"/>
        <v>0</v>
      </c>
      <c r="N79" s="198">
        <f t="shared" si="16"/>
        <v>0</v>
      </c>
      <c r="O79" s="198">
        <f t="shared" si="16"/>
        <v>0</v>
      </c>
      <c r="P79" s="198">
        <f t="shared" si="16"/>
        <v>0</v>
      </c>
      <c r="Q79" s="198">
        <f t="shared" si="16"/>
        <v>0</v>
      </c>
      <c r="R79" s="198">
        <f t="shared" si="16"/>
        <v>0</v>
      </c>
      <c r="S79" s="198">
        <f t="shared" si="16"/>
        <v>0</v>
      </c>
      <c r="T79" s="198">
        <f t="shared" si="16"/>
        <v>0</v>
      </c>
      <c r="U79" s="198">
        <f t="shared" si="16"/>
        <v>0</v>
      </c>
      <c r="V79" s="198">
        <f t="shared" si="16"/>
        <v>0</v>
      </c>
      <c r="W79" s="198">
        <f t="shared" si="16"/>
        <v>0</v>
      </c>
      <c r="X79" s="198">
        <f t="shared" si="16"/>
        <v>0</v>
      </c>
      <c r="Y79" s="198">
        <f t="shared" si="16"/>
        <v>0</v>
      </c>
      <c r="Z79" s="198">
        <f t="shared" si="16"/>
        <v>0</v>
      </c>
      <c r="AA79" s="198">
        <f t="shared" si="16"/>
        <v>0</v>
      </c>
      <c r="AB79" s="198">
        <f t="shared" si="16"/>
        <v>0</v>
      </c>
      <c r="AC79" s="198">
        <f t="shared" si="16"/>
        <v>0</v>
      </c>
      <c r="AD79" s="198">
        <f t="shared" si="16"/>
        <v>0</v>
      </c>
      <c r="AE79" s="198">
        <f t="shared" si="16"/>
        <v>0</v>
      </c>
      <c r="AF79" s="198">
        <f t="shared" si="16"/>
        <v>0</v>
      </c>
      <c r="AG79" s="198">
        <f t="shared" si="16"/>
        <v>0</v>
      </c>
      <c r="AH79" s="198">
        <f t="shared" si="16"/>
        <v>0</v>
      </c>
      <c r="AI79" s="198">
        <f t="shared" si="16"/>
        <v>0</v>
      </c>
      <c r="AJ79" s="198">
        <f t="shared" si="16"/>
        <v>0</v>
      </c>
      <c r="AK79" s="198">
        <f t="shared" si="16"/>
        <v>0</v>
      </c>
      <c r="AL79" s="198">
        <f t="shared" si="16"/>
        <v>0</v>
      </c>
      <c r="AM79" s="208">
        <f t="shared" si="16"/>
        <v>0</v>
      </c>
      <c r="AN79" s="238"/>
    </row>
    <row r="80" spans="2:40" s="34" customFormat="1" ht="16.5" customHeight="1">
      <c r="B80" s="296"/>
      <c r="C80" s="147" t="s">
        <v>58</v>
      </c>
      <c r="D80" s="198">
        <v>0</v>
      </c>
      <c r="E80" s="198">
        <v>0</v>
      </c>
      <c r="F80" s="198">
        <v>0</v>
      </c>
      <c r="G80" s="198">
        <v>0</v>
      </c>
      <c r="H80" s="198">
        <v>0</v>
      </c>
      <c r="I80" s="198">
        <v>0</v>
      </c>
      <c r="J80" s="198">
        <v>0</v>
      </c>
      <c r="K80" s="198">
        <v>0</v>
      </c>
      <c r="L80" s="198">
        <v>0</v>
      </c>
      <c r="M80" s="198">
        <v>0</v>
      </c>
      <c r="N80" s="198">
        <v>0</v>
      </c>
      <c r="O80" s="198">
        <v>0</v>
      </c>
      <c r="P80" s="198">
        <v>0</v>
      </c>
      <c r="Q80" s="198">
        <v>0</v>
      </c>
      <c r="R80" s="198">
        <v>0</v>
      </c>
      <c r="S80" s="198">
        <v>0</v>
      </c>
      <c r="T80" s="198">
        <v>0</v>
      </c>
      <c r="U80" s="198">
        <v>0</v>
      </c>
      <c r="V80" s="198">
        <v>0</v>
      </c>
      <c r="W80" s="198">
        <v>0</v>
      </c>
      <c r="X80" s="198">
        <v>0</v>
      </c>
      <c r="Y80" s="198">
        <v>0</v>
      </c>
      <c r="Z80" s="198">
        <v>0</v>
      </c>
      <c r="AA80" s="198">
        <v>0</v>
      </c>
      <c r="AB80" s="198">
        <v>0</v>
      </c>
      <c r="AC80" s="198">
        <v>0</v>
      </c>
      <c r="AD80" s="198">
        <v>0</v>
      </c>
      <c r="AE80" s="198">
        <v>0</v>
      </c>
      <c r="AF80" s="198">
        <v>0</v>
      </c>
      <c r="AG80" s="198">
        <v>0</v>
      </c>
      <c r="AH80" s="198">
        <v>0</v>
      </c>
      <c r="AI80" s="198">
        <v>0</v>
      </c>
      <c r="AJ80" s="198">
        <v>0</v>
      </c>
      <c r="AK80" s="198">
        <v>0</v>
      </c>
      <c r="AL80" s="198">
        <v>0</v>
      </c>
      <c r="AM80" s="208">
        <v>0</v>
      </c>
      <c r="AN80" s="238"/>
    </row>
    <row r="81" spans="2:40" s="34" customFormat="1" ht="16.5" customHeight="1">
      <c r="B81" s="296"/>
      <c r="C81" s="147" t="s">
        <v>59</v>
      </c>
      <c r="D81" s="198">
        <v>0</v>
      </c>
      <c r="E81" s="198">
        <v>0</v>
      </c>
      <c r="F81" s="198">
        <v>0</v>
      </c>
      <c r="G81" s="198">
        <v>0</v>
      </c>
      <c r="H81" s="198">
        <v>0</v>
      </c>
      <c r="I81" s="198">
        <v>0</v>
      </c>
      <c r="J81" s="198">
        <v>0</v>
      </c>
      <c r="K81" s="198">
        <v>0</v>
      </c>
      <c r="L81" s="198">
        <v>0</v>
      </c>
      <c r="M81" s="198">
        <v>0</v>
      </c>
      <c r="N81" s="198">
        <v>0</v>
      </c>
      <c r="O81" s="198">
        <v>0</v>
      </c>
      <c r="P81" s="198">
        <v>0</v>
      </c>
      <c r="Q81" s="198">
        <v>0</v>
      </c>
      <c r="R81" s="198">
        <v>0</v>
      </c>
      <c r="S81" s="198">
        <v>0</v>
      </c>
      <c r="T81" s="198">
        <v>0</v>
      </c>
      <c r="U81" s="198">
        <v>0</v>
      </c>
      <c r="V81" s="198">
        <v>0</v>
      </c>
      <c r="W81" s="198">
        <v>0</v>
      </c>
      <c r="X81" s="198">
        <v>0</v>
      </c>
      <c r="Y81" s="198">
        <v>0</v>
      </c>
      <c r="Z81" s="198">
        <v>0</v>
      </c>
      <c r="AA81" s="198">
        <v>0</v>
      </c>
      <c r="AB81" s="198">
        <v>0</v>
      </c>
      <c r="AC81" s="198">
        <v>0</v>
      </c>
      <c r="AD81" s="198">
        <v>0</v>
      </c>
      <c r="AE81" s="198">
        <v>0</v>
      </c>
      <c r="AF81" s="198">
        <v>0</v>
      </c>
      <c r="AG81" s="198">
        <v>0</v>
      </c>
      <c r="AH81" s="198">
        <v>0</v>
      </c>
      <c r="AI81" s="198">
        <v>0</v>
      </c>
      <c r="AJ81" s="198">
        <v>0</v>
      </c>
      <c r="AK81" s="198">
        <v>0</v>
      </c>
      <c r="AL81" s="198">
        <v>0</v>
      </c>
      <c r="AM81" s="208">
        <v>0</v>
      </c>
      <c r="AN81" s="238"/>
    </row>
    <row r="82" spans="2:40" s="38" customFormat="1" ht="30" customHeight="1">
      <c r="B82" s="298"/>
      <c r="C82" s="299" t="s">
        <v>180</v>
      </c>
      <c r="D82" s="202">
        <v>0</v>
      </c>
      <c r="E82" s="202">
        <v>0</v>
      </c>
      <c r="F82" s="202">
        <v>0</v>
      </c>
      <c r="G82" s="202">
        <v>0</v>
      </c>
      <c r="H82" s="202">
        <v>0</v>
      </c>
      <c r="I82" s="202">
        <v>0</v>
      </c>
      <c r="J82" s="202">
        <v>0</v>
      </c>
      <c r="K82" s="202">
        <v>0</v>
      </c>
      <c r="L82" s="202">
        <v>0</v>
      </c>
      <c r="M82" s="202">
        <v>0</v>
      </c>
      <c r="N82" s="202">
        <v>0</v>
      </c>
      <c r="O82" s="202">
        <v>0</v>
      </c>
      <c r="P82" s="202">
        <v>0</v>
      </c>
      <c r="Q82" s="202">
        <v>0</v>
      </c>
      <c r="R82" s="202">
        <v>0</v>
      </c>
      <c r="S82" s="202">
        <v>0</v>
      </c>
      <c r="T82" s="202">
        <v>0</v>
      </c>
      <c r="U82" s="202">
        <v>0</v>
      </c>
      <c r="V82" s="202">
        <v>0</v>
      </c>
      <c r="W82" s="202">
        <v>0</v>
      </c>
      <c r="X82" s="202">
        <v>0</v>
      </c>
      <c r="Y82" s="202">
        <v>0</v>
      </c>
      <c r="Z82" s="202">
        <v>0</v>
      </c>
      <c r="AA82" s="202">
        <v>0</v>
      </c>
      <c r="AB82" s="202">
        <v>0</v>
      </c>
      <c r="AC82" s="202">
        <v>0</v>
      </c>
      <c r="AD82" s="202">
        <v>0</v>
      </c>
      <c r="AE82" s="202">
        <v>0</v>
      </c>
      <c r="AF82" s="202">
        <v>0</v>
      </c>
      <c r="AG82" s="202">
        <v>0</v>
      </c>
      <c r="AH82" s="202">
        <v>0</v>
      </c>
      <c r="AI82" s="202">
        <v>0</v>
      </c>
      <c r="AJ82" s="202">
        <v>0</v>
      </c>
      <c r="AK82" s="202">
        <v>0</v>
      </c>
      <c r="AL82" s="202">
        <v>0</v>
      </c>
      <c r="AM82" s="219">
        <v>0</v>
      </c>
      <c r="AN82" s="237"/>
    </row>
    <row r="83" spans="2:40" s="34" customFormat="1" ht="16.5" customHeight="1">
      <c r="B83" s="297"/>
      <c r="C83" s="147" t="s">
        <v>70</v>
      </c>
      <c r="D83" s="198">
        <v>0</v>
      </c>
      <c r="E83" s="198">
        <v>0</v>
      </c>
      <c r="F83" s="198">
        <v>0</v>
      </c>
      <c r="G83" s="198">
        <v>0</v>
      </c>
      <c r="H83" s="198">
        <v>0</v>
      </c>
      <c r="I83" s="198">
        <v>0</v>
      </c>
      <c r="J83" s="198">
        <v>0</v>
      </c>
      <c r="K83" s="198">
        <v>0</v>
      </c>
      <c r="L83" s="198">
        <v>0</v>
      </c>
      <c r="M83" s="198">
        <v>0</v>
      </c>
      <c r="N83" s="198">
        <v>0</v>
      </c>
      <c r="O83" s="198">
        <v>0</v>
      </c>
      <c r="P83" s="198">
        <v>0</v>
      </c>
      <c r="Q83" s="198">
        <v>0</v>
      </c>
      <c r="R83" s="198">
        <v>0</v>
      </c>
      <c r="S83" s="198">
        <v>0</v>
      </c>
      <c r="T83" s="198">
        <v>0</v>
      </c>
      <c r="U83" s="198">
        <v>0</v>
      </c>
      <c r="V83" s="198">
        <v>0</v>
      </c>
      <c r="W83" s="198">
        <v>0</v>
      </c>
      <c r="X83" s="198">
        <v>0</v>
      </c>
      <c r="Y83" s="198">
        <v>0</v>
      </c>
      <c r="Z83" s="198">
        <v>0</v>
      </c>
      <c r="AA83" s="198">
        <v>0</v>
      </c>
      <c r="AB83" s="198">
        <v>0</v>
      </c>
      <c r="AC83" s="198">
        <v>0</v>
      </c>
      <c r="AD83" s="198">
        <v>0</v>
      </c>
      <c r="AE83" s="198">
        <v>0</v>
      </c>
      <c r="AF83" s="198">
        <v>0</v>
      </c>
      <c r="AG83" s="198">
        <v>0</v>
      </c>
      <c r="AH83" s="198">
        <v>0</v>
      </c>
      <c r="AI83" s="198">
        <v>0</v>
      </c>
      <c r="AJ83" s="198">
        <v>0</v>
      </c>
      <c r="AK83" s="198">
        <v>0</v>
      </c>
      <c r="AL83" s="198">
        <v>0</v>
      </c>
      <c r="AM83" s="208">
        <v>0</v>
      </c>
      <c r="AN83" s="238"/>
    </row>
    <row r="84" spans="2:40" s="34" customFormat="1" ht="16.5" customHeight="1">
      <c r="B84" s="297"/>
      <c r="C84" s="147" t="s">
        <v>270</v>
      </c>
      <c r="D84" s="198">
        <v>0</v>
      </c>
      <c r="E84" s="198">
        <v>0</v>
      </c>
      <c r="F84" s="198">
        <v>0</v>
      </c>
      <c r="G84" s="198">
        <v>0</v>
      </c>
      <c r="H84" s="198">
        <v>0</v>
      </c>
      <c r="I84" s="198">
        <v>0</v>
      </c>
      <c r="J84" s="198">
        <v>0</v>
      </c>
      <c r="K84" s="198">
        <v>0</v>
      </c>
      <c r="L84" s="198">
        <v>0</v>
      </c>
      <c r="M84" s="198">
        <v>0</v>
      </c>
      <c r="N84" s="198">
        <v>0</v>
      </c>
      <c r="O84" s="198">
        <v>0</v>
      </c>
      <c r="P84" s="198">
        <v>0</v>
      </c>
      <c r="Q84" s="198">
        <v>0</v>
      </c>
      <c r="R84" s="198">
        <v>0</v>
      </c>
      <c r="S84" s="198">
        <v>0</v>
      </c>
      <c r="T84" s="198">
        <v>0</v>
      </c>
      <c r="U84" s="198">
        <v>0</v>
      </c>
      <c r="V84" s="198">
        <v>0</v>
      </c>
      <c r="W84" s="198">
        <v>0</v>
      </c>
      <c r="X84" s="198">
        <v>0</v>
      </c>
      <c r="Y84" s="198">
        <v>0</v>
      </c>
      <c r="Z84" s="198">
        <v>0</v>
      </c>
      <c r="AA84" s="198">
        <v>0</v>
      </c>
      <c r="AB84" s="198">
        <v>0</v>
      </c>
      <c r="AC84" s="198">
        <v>0</v>
      </c>
      <c r="AD84" s="198">
        <v>0</v>
      </c>
      <c r="AE84" s="198">
        <v>0</v>
      </c>
      <c r="AF84" s="198">
        <v>0</v>
      </c>
      <c r="AG84" s="198">
        <v>0</v>
      </c>
      <c r="AH84" s="198">
        <v>0</v>
      </c>
      <c r="AI84" s="198">
        <v>0</v>
      </c>
      <c r="AJ84" s="198">
        <v>0</v>
      </c>
      <c r="AK84" s="198">
        <v>0</v>
      </c>
      <c r="AL84" s="198">
        <v>0</v>
      </c>
      <c r="AM84" s="208">
        <v>0</v>
      </c>
      <c r="AN84" s="238"/>
    </row>
    <row r="85" spans="2:40" s="34" customFormat="1" ht="16.5" customHeight="1">
      <c r="B85" s="297"/>
      <c r="C85" s="147" t="s">
        <v>181</v>
      </c>
      <c r="D85" s="198">
        <v>0</v>
      </c>
      <c r="E85" s="198">
        <v>0</v>
      </c>
      <c r="F85" s="198">
        <v>0</v>
      </c>
      <c r="G85" s="198">
        <v>0</v>
      </c>
      <c r="H85" s="198">
        <v>0</v>
      </c>
      <c r="I85" s="198">
        <v>0</v>
      </c>
      <c r="J85" s="198">
        <v>0</v>
      </c>
      <c r="K85" s="198">
        <v>0</v>
      </c>
      <c r="L85" s="198">
        <v>0</v>
      </c>
      <c r="M85" s="198">
        <v>0</v>
      </c>
      <c r="N85" s="198">
        <v>0</v>
      </c>
      <c r="O85" s="198">
        <v>0</v>
      </c>
      <c r="P85" s="198">
        <v>0</v>
      </c>
      <c r="Q85" s="198">
        <v>0</v>
      </c>
      <c r="R85" s="198">
        <v>0</v>
      </c>
      <c r="S85" s="198">
        <v>0</v>
      </c>
      <c r="T85" s="198">
        <v>0</v>
      </c>
      <c r="U85" s="198">
        <v>0</v>
      </c>
      <c r="V85" s="198">
        <v>0</v>
      </c>
      <c r="W85" s="198">
        <v>0</v>
      </c>
      <c r="X85" s="198">
        <v>0</v>
      </c>
      <c r="Y85" s="198">
        <v>0</v>
      </c>
      <c r="Z85" s="198">
        <v>0</v>
      </c>
      <c r="AA85" s="198">
        <v>0</v>
      </c>
      <c r="AB85" s="198">
        <v>0</v>
      </c>
      <c r="AC85" s="198">
        <v>0</v>
      </c>
      <c r="AD85" s="198">
        <v>0</v>
      </c>
      <c r="AE85" s="198">
        <v>0</v>
      </c>
      <c r="AF85" s="198">
        <v>0</v>
      </c>
      <c r="AG85" s="198">
        <v>0</v>
      </c>
      <c r="AH85" s="198">
        <v>0</v>
      </c>
      <c r="AI85" s="198">
        <v>0</v>
      </c>
      <c r="AJ85" s="198">
        <v>0</v>
      </c>
      <c r="AK85" s="198">
        <v>0</v>
      </c>
      <c r="AL85" s="198">
        <v>0</v>
      </c>
      <c r="AM85" s="208">
        <v>0</v>
      </c>
      <c r="AN85" s="238"/>
    </row>
    <row r="86" spans="2:40" s="34" customFormat="1" ht="16.5" customHeight="1">
      <c r="B86" s="297"/>
      <c r="C86" s="303" t="s">
        <v>51</v>
      </c>
      <c r="D86" s="198">
        <v>0</v>
      </c>
      <c r="E86" s="198">
        <v>0</v>
      </c>
      <c r="F86" s="198">
        <v>0</v>
      </c>
      <c r="G86" s="198">
        <v>0</v>
      </c>
      <c r="H86" s="198">
        <v>0</v>
      </c>
      <c r="I86" s="198">
        <v>0</v>
      </c>
      <c r="J86" s="198">
        <v>0</v>
      </c>
      <c r="K86" s="198">
        <v>0</v>
      </c>
      <c r="L86" s="198">
        <v>0</v>
      </c>
      <c r="M86" s="198">
        <v>0</v>
      </c>
      <c r="N86" s="198">
        <v>0</v>
      </c>
      <c r="O86" s="198">
        <v>0</v>
      </c>
      <c r="P86" s="198">
        <v>0</v>
      </c>
      <c r="Q86" s="198">
        <v>0</v>
      </c>
      <c r="R86" s="198">
        <v>0</v>
      </c>
      <c r="S86" s="198">
        <v>0</v>
      </c>
      <c r="T86" s="198">
        <v>0</v>
      </c>
      <c r="U86" s="198">
        <v>0</v>
      </c>
      <c r="V86" s="198">
        <v>0</v>
      </c>
      <c r="W86" s="198">
        <v>0</v>
      </c>
      <c r="X86" s="198">
        <v>0</v>
      </c>
      <c r="Y86" s="198">
        <v>0</v>
      </c>
      <c r="Z86" s="198">
        <v>0</v>
      </c>
      <c r="AA86" s="198">
        <v>0</v>
      </c>
      <c r="AB86" s="198">
        <v>0</v>
      </c>
      <c r="AC86" s="198">
        <v>0</v>
      </c>
      <c r="AD86" s="198">
        <v>0</v>
      </c>
      <c r="AE86" s="198">
        <v>0</v>
      </c>
      <c r="AF86" s="198">
        <v>0</v>
      </c>
      <c r="AG86" s="198">
        <v>0</v>
      </c>
      <c r="AH86" s="198">
        <v>0</v>
      </c>
      <c r="AI86" s="198">
        <v>0</v>
      </c>
      <c r="AJ86" s="198">
        <v>0</v>
      </c>
      <c r="AK86" s="198">
        <v>0</v>
      </c>
      <c r="AL86" s="198">
        <v>0</v>
      </c>
      <c r="AM86" s="208">
        <v>0</v>
      </c>
      <c r="AN86" s="238"/>
    </row>
    <row r="87" spans="2:40" s="34" customFormat="1" ht="16.5" customHeight="1">
      <c r="B87" s="297"/>
      <c r="C87" s="300" t="s">
        <v>217</v>
      </c>
      <c r="D87" s="198">
        <v>0</v>
      </c>
      <c r="E87" s="198">
        <v>0</v>
      </c>
      <c r="F87" s="198">
        <v>0</v>
      </c>
      <c r="G87" s="198">
        <v>0</v>
      </c>
      <c r="H87" s="198">
        <v>0</v>
      </c>
      <c r="I87" s="198">
        <v>0</v>
      </c>
      <c r="J87" s="198">
        <v>0</v>
      </c>
      <c r="K87" s="198">
        <v>0</v>
      </c>
      <c r="L87" s="198">
        <v>0</v>
      </c>
      <c r="M87" s="198">
        <v>0</v>
      </c>
      <c r="N87" s="198">
        <v>0</v>
      </c>
      <c r="O87" s="198">
        <v>0</v>
      </c>
      <c r="P87" s="198">
        <v>0</v>
      </c>
      <c r="Q87" s="198">
        <v>0</v>
      </c>
      <c r="R87" s="198">
        <v>0</v>
      </c>
      <c r="S87" s="198">
        <v>0</v>
      </c>
      <c r="T87" s="198">
        <v>0</v>
      </c>
      <c r="U87" s="198">
        <v>0</v>
      </c>
      <c r="V87" s="198">
        <v>0</v>
      </c>
      <c r="W87" s="198">
        <v>0</v>
      </c>
      <c r="X87" s="198">
        <v>0</v>
      </c>
      <c r="Y87" s="198">
        <v>0</v>
      </c>
      <c r="Z87" s="198">
        <v>0</v>
      </c>
      <c r="AA87" s="198">
        <v>0</v>
      </c>
      <c r="AB87" s="198">
        <v>0</v>
      </c>
      <c r="AC87" s="198">
        <v>0</v>
      </c>
      <c r="AD87" s="198">
        <v>0</v>
      </c>
      <c r="AE87" s="198">
        <v>0</v>
      </c>
      <c r="AF87" s="198">
        <v>0</v>
      </c>
      <c r="AG87" s="198">
        <v>0</v>
      </c>
      <c r="AH87" s="198">
        <v>0</v>
      </c>
      <c r="AI87" s="198">
        <v>0</v>
      </c>
      <c r="AJ87" s="198">
        <v>0</v>
      </c>
      <c r="AK87" s="198">
        <v>0</v>
      </c>
      <c r="AL87" s="198">
        <v>0</v>
      </c>
      <c r="AM87" s="208">
        <v>0</v>
      </c>
      <c r="AN87" s="238"/>
    </row>
    <row r="88" spans="2:40" s="38" customFormat="1" ht="24.75" customHeight="1">
      <c r="B88" s="298"/>
      <c r="C88" s="146" t="s">
        <v>12</v>
      </c>
      <c r="D88" s="202">
        <f aca="true" t="shared" si="17" ref="D88:AM88">D89+D90</f>
        <v>0</v>
      </c>
      <c r="E88" s="202">
        <f t="shared" si="17"/>
        <v>0</v>
      </c>
      <c r="F88" s="202">
        <f t="shared" si="17"/>
        <v>0</v>
      </c>
      <c r="G88" s="202">
        <f t="shared" si="17"/>
        <v>0</v>
      </c>
      <c r="H88" s="202">
        <f t="shared" si="17"/>
        <v>0</v>
      </c>
      <c r="I88" s="202">
        <f t="shared" si="17"/>
        <v>0</v>
      </c>
      <c r="J88" s="202">
        <f t="shared" si="17"/>
        <v>0</v>
      </c>
      <c r="K88" s="202">
        <f t="shared" si="17"/>
        <v>0</v>
      </c>
      <c r="L88" s="202">
        <f t="shared" si="17"/>
        <v>0</v>
      </c>
      <c r="M88" s="202">
        <f t="shared" si="17"/>
        <v>0</v>
      </c>
      <c r="N88" s="202">
        <f t="shared" si="17"/>
        <v>0</v>
      </c>
      <c r="O88" s="202">
        <f t="shared" si="17"/>
        <v>0</v>
      </c>
      <c r="P88" s="202">
        <f t="shared" si="17"/>
        <v>0</v>
      </c>
      <c r="Q88" s="202">
        <f t="shared" si="17"/>
        <v>0</v>
      </c>
      <c r="R88" s="202">
        <f t="shared" si="17"/>
        <v>0</v>
      </c>
      <c r="S88" s="202">
        <f t="shared" si="17"/>
        <v>0</v>
      </c>
      <c r="T88" s="202">
        <f t="shared" si="17"/>
        <v>0</v>
      </c>
      <c r="U88" s="202">
        <f t="shared" si="17"/>
        <v>0</v>
      </c>
      <c r="V88" s="202">
        <f t="shared" si="17"/>
        <v>0</v>
      </c>
      <c r="W88" s="202">
        <f t="shared" si="17"/>
        <v>0</v>
      </c>
      <c r="X88" s="202">
        <f t="shared" si="17"/>
        <v>0</v>
      </c>
      <c r="Y88" s="202">
        <f t="shared" si="17"/>
        <v>0</v>
      </c>
      <c r="Z88" s="202">
        <f t="shared" si="17"/>
        <v>0</v>
      </c>
      <c r="AA88" s="202">
        <f t="shared" si="17"/>
        <v>0</v>
      </c>
      <c r="AB88" s="202">
        <f t="shared" si="17"/>
        <v>0</v>
      </c>
      <c r="AC88" s="202">
        <f t="shared" si="17"/>
        <v>0</v>
      </c>
      <c r="AD88" s="202">
        <f t="shared" si="17"/>
        <v>0</v>
      </c>
      <c r="AE88" s="202">
        <f t="shared" si="17"/>
        <v>0</v>
      </c>
      <c r="AF88" s="202">
        <f t="shared" si="17"/>
        <v>0</v>
      </c>
      <c r="AG88" s="202">
        <f t="shared" si="17"/>
        <v>0</v>
      </c>
      <c r="AH88" s="202">
        <f t="shared" si="17"/>
        <v>0</v>
      </c>
      <c r="AI88" s="202">
        <f t="shared" si="17"/>
        <v>0</v>
      </c>
      <c r="AJ88" s="202">
        <f t="shared" si="17"/>
        <v>0</v>
      </c>
      <c r="AK88" s="202">
        <f t="shared" si="17"/>
        <v>0</v>
      </c>
      <c r="AL88" s="202">
        <f t="shared" si="17"/>
        <v>0</v>
      </c>
      <c r="AM88" s="219">
        <f t="shared" si="17"/>
        <v>0</v>
      </c>
      <c r="AN88" s="237"/>
    </row>
    <row r="89" spans="2:40" s="65" customFormat="1" ht="16.5" customHeight="1">
      <c r="B89" s="194"/>
      <c r="C89" s="147" t="s">
        <v>58</v>
      </c>
      <c r="D89" s="204">
        <v>0</v>
      </c>
      <c r="E89" s="204">
        <v>0</v>
      </c>
      <c r="F89" s="204">
        <v>0</v>
      </c>
      <c r="G89" s="204">
        <v>0</v>
      </c>
      <c r="H89" s="204">
        <v>0</v>
      </c>
      <c r="I89" s="204">
        <v>0</v>
      </c>
      <c r="J89" s="204">
        <v>0</v>
      </c>
      <c r="K89" s="204">
        <v>0</v>
      </c>
      <c r="L89" s="204">
        <v>0</v>
      </c>
      <c r="M89" s="204">
        <v>0</v>
      </c>
      <c r="N89" s="204">
        <v>0</v>
      </c>
      <c r="O89" s="204">
        <v>0</v>
      </c>
      <c r="P89" s="204">
        <v>0</v>
      </c>
      <c r="Q89" s="204">
        <v>0</v>
      </c>
      <c r="R89" s="204">
        <v>0</v>
      </c>
      <c r="S89" s="204">
        <v>0</v>
      </c>
      <c r="T89" s="204">
        <v>0</v>
      </c>
      <c r="U89" s="204">
        <v>0</v>
      </c>
      <c r="V89" s="204">
        <v>0</v>
      </c>
      <c r="W89" s="204">
        <v>0</v>
      </c>
      <c r="X89" s="204">
        <v>0</v>
      </c>
      <c r="Y89" s="204">
        <v>0</v>
      </c>
      <c r="Z89" s="204">
        <v>0</v>
      </c>
      <c r="AA89" s="204">
        <v>0</v>
      </c>
      <c r="AB89" s="204">
        <v>0</v>
      </c>
      <c r="AC89" s="204">
        <v>0</v>
      </c>
      <c r="AD89" s="204">
        <v>0</v>
      </c>
      <c r="AE89" s="204">
        <v>0</v>
      </c>
      <c r="AF89" s="204">
        <v>0</v>
      </c>
      <c r="AG89" s="204">
        <v>0</v>
      </c>
      <c r="AH89" s="204">
        <v>0</v>
      </c>
      <c r="AI89" s="204">
        <v>0</v>
      </c>
      <c r="AJ89" s="204">
        <v>0</v>
      </c>
      <c r="AK89" s="204">
        <v>0</v>
      </c>
      <c r="AL89" s="204">
        <v>0</v>
      </c>
      <c r="AM89" s="218">
        <v>0</v>
      </c>
      <c r="AN89" s="239"/>
    </row>
    <row r="90" spans="2:40" s="34" customFormat="1" ht="16.5" customHeight="1">
      <c r="B90" s="297"/>
      <c r="C90" s="147" t="s">
        <v>59</v>
      </c>
      <c r="D90" s="198">
        <v>0</v>
      </c>
      <c r="E90" s="198">
        <v>0</v>
      </c>
      <c r="F90" s="198">
        <v>0</v>
      </c>
      <c r="G90" s="198">
        <v>0</v>
      </c>
      <c r="H90" s="198">
        <v>0</v>
      </c>
      <c r="I90" s="198">
        <v>0</v>
      </c>
      <c r="J90" s="198">
        <v>0</v>
      </c>
      <c r="K90" s="198">
        <v>0</v>
      </c>
      <c r="L90" s="198">
        <v>0</v>
      </c>
      <c r="M90" s="198">
        <v>0</v>
      </c>
      <c r="N90" s="198">
        <v>0</v>
      </c>
      <c r="O90" s="198">
        <v>0</v>
      </c>
      <c r="P90" s="198">
        <v>0</v>
      </c>
      <c r="Q90" s="198">
        <v>0</v>
      </c>
      <c r="R90" s="198">
        <v>0</v>
      </c>
      <c r="S90" s="198">
        <v>0</v>
      </c>
      <c r="T90" s="198">
        <v>0</v>
      </c>
      <c r="U90" s="198">
        <v>0</v>
      </c>
      <c r="V90" s="198">
        <v>0</v>
      </c>
      <c r="W90" s="198">
        <v>0</v>
      </c>
      <c r="X90" s="198">
        <v>0</v>
      </c>
      <c r="Y90" s="198">
        <v>0</v>
      </c>
      <c r="Z90" s="198">
        <v>0</v>
      </c>
      <c r="AA90" s="198">
        <v>0</v>
      </c>
      <c r="AB90" s="198">
        <v>0</v>
      </c>
      <c r="AC90" s="198">
        <v>0</v>
      </c>
      <c r="AD90" s="198">
        <v>0</v>
      </c>
      <c r="AE90" s="198">
        <v>0</v>
      </c>
      <c r="AF90" s="198">
        <v>0</v>
      </c>
      <c r="AG90" s="198">
        <v>0</v>
      </c>
      <c r="AH90" s="198">
        <v>0</v>
      </c>
      <c r="AI90" s="198">
        <v>0</v>
      </c>
      <c r="AJ90" s="198">
        <v>0</v>
      </c>
      <c r="AK90" s="198">
        <v>0</v>
      </c>
      <c r="AL90" s="198">
        <v>0</v>
      </c>
      <c r="AM90" s="208">
        <v>0</v>
      </c>
      <c r="AN90" s="238"/>
    </row>
    <row r="91" spans="2:41" s="38" customFormat="1" ht="30" customHeight="1">
      <c r="B91" s="301"/>
      <c r="C91" s="146" t="s">
        <v>45</v>
      </c>
      <c r="D91" s="203">
        <f aca="true" t="shared" si="18" ref="D91:K91">+SUM(D88,D79,D76)</f>
        <v>0</v>
      </c>
      <c r="E91" s="203">
        <f t="shared" si="18"/>
        <v>0</v>
      </c>
      <c r="F91" s="203">
        <f t="shared" si="18"/>
        <v>0</v>
      </c>
      <c r="G91" s="203">
        <f t="shared" si="18"/>
        <v>0</v>
      </c>
      <c r="H91" s="203">
        <f t="shared" si="18"/>
        <v>0</v>
      </c>
      <c r="I91" s="203">
        <f t="shared" si="18"/>
        <v>0</v>
      </c>
      <c r="J91" s="203">
        <f t="shared" si="18"/>
        <v>0</v>
      </c>
      <c r="K91" s="203">
        <f t="shared" si="18"/>
        <v>0</v>
      </c>
      <c r="L91" s="203">
        <f aca="true" t="shared" si="19" ref="L91:AM91">+SUM(L88,L79,L76)</f>
        <v>0</v>
      </c>
      <c r="M91" s="203">
        <f t="shared" si="19"/>
        <v>0</v>
      </c>
      <c r="N91" s="203">
        <f t="shared" si="19"/>
        <v>0</v>
      </c>
      <c r="O91" s="203">
        <f t="shared" si="19"/>
        <v>0</v>
      </c>
      <c r="P91" s="203">
        <f t="shared" si="19"/>
        <v>0</v>
      </c>
      <c r="Q91" s="203">
        <f t="shared" si="19"/>
        <v>0</v>
      </c>
      <c r="R91" s="203">
        <f t="shared" si="19"/>
        <v>0</v>
      </c>
      <c r="S91" s="203">
        <f t="shared" si="19"/>
        <v>0</v>
      </c>
      <c r="T91" s="203">
        <f t="shared" si="19"/>
        <v>0</v>
      </c>
      <c r="U91" s="203">
        <f t="shared" si="19"/>
        <v>0</v>
      </c>
      <c r="V91" s="203">
        <f t="shared" si="19"/>
        <v>0</v>
      </c>
      <c r="W91" s="203">
        <f t="shared" si="19"/>
        <v>0</v>
      </c>
      <c r="X91" s="203">
        <f t="shared" si="19"/>
        <v>0</v>
      </c>
      <c r="Y91" s="203">
        <f t="shared" si="19"/>
        <v>0</v>
      </c>
      <c r="Z91" s="203">
        <f t="shared" si="19"/>
        <v>0</v>
      </c>
      <c r="AA91" s="203">
        <f t="shared" si="19"/>
        <v>0</v>
      </c>
      <c r="AB91" s="203">
        <f t="shared" si="19"/>
        <v>0</v>
      </c>
      <c r="AC91" s="203">
        <f t="shared" si="19"/>
        <v>0</v>
      </c>
      <c r="AD91" s="203">
        <f t="shared" si="19"/>
        <v>0</v>
      </c>
      <c r="AE91" s="203">
        <f t="shared" si="19"/>
        <v>0</v>
      </c>
      <c r="AF91" s="203">
        <f t="shared" si="19"/>
        <v>0</v>
      </c>
      <c r="AG91" s="203">
        <f t="shared" si="19"/>
        <v>0</v>
      </c>
      <c r="AH91" s="203">
        <f t="shared" si="19"/>
        <v>0</v>
      </c>
      <c r="AI91" s="203">
        <f t="shared" si="19"/>
        <v>0</v>
      </c>
      <c r="AJ91" s="203">
        <f t="shared" si="19"/>
        <v>0</v>
      </c>
      <c r="AK91" s="203">
        <f t="shared" si="19"/>
        <v>0</v>
      </c>
      <c r="AL91" s="203">
        <f t="shared" si="19"/>
        <v>0</v>
      </c>
      <c r="AM91" s="201">
        <f t="shared" si="19"/>
        <v>0</v>
      </c>
      <c r="AN91" s="237"/>
      <c r="AO91" s="37"/>
    </row>
    <row r="92" spans="2:41" s="65" customFormat="1" ht="16.5" customHeight="1">
      <c r="B92" s="194"/>
      <c r="C92" s="195" t="s">
        <v>229</v>
      </c>
      <c r="D92" s="204">
        <v>0</v>
      </c>
      <c r="E92" s="204">
        <v>0</v>
      </c>
      <c r="F92" s="204">
        <v>0</v>
      </c>
      <c r="G92" s="204">
        <v>0</v>
      </c>
      <c r="H92" s="204">
        <v>0</v>
      </c>
      <c r="I92" s="204">
        <v>0</v>
      </c>
      <c r="J92" s="204">
        <v>0</v>
      </c>
      <c r="K92" s="204">
        <v>0</v>
      </c>
      <c r="L92" s="204">
        <v>0</v>
      </c>
      <c r="M92" s="204">
        <v>0</v>
      </c>
      <c r="N92" s="204">
        <v>0</v>
      </c>
      <c r="O92" s="204">
        <v>0</v>
      </c>
      <c r="P92" s="204">
        <v>0</v>
      </c>
      <c r="Q92" s="204">
        <v>0</v>
      </c>
      <c r="R92" s="204">
        <v>0</v>
      </c>
      <c r="S92" s="204">
        <v>0</v>
      </c>
      <c r="T92" s="204">
        <v>0</v>
      </c>
      <c r="U92" s="204">
        <v>0</v>
      </c>
      <c r="V92" s="204">
        <v>0</v>
      </c>
      <c r="W92" s="204">
        <v>0</v>
      </c>
      <c r="X92" s="204">
        <v>0</v>
      </c>
      <c r="Y92" s="204">
        <v>0</v>
      </c>
      <c r="Z92" s="204">
        <v>0</v>
      </c>
      <c r="AA92" s="204">
        <v>0</v>
      </c>
      <c r="AB92" s="204">
        <v>0</v>
      </c>
      <c r="AC92" s="204">
        <v>0</v>
      </c>
      <c r="AD92" s="204">
        <v>0</v>
      </c>
      <c r="AE92" s="204">
        <v>0</v>
      </c>
      <c r="AF92" s="204">
        <v>0</v>
      </c>
      <c r="AG92" s="204">
        <v>0</v>
      </c>
      <c r="AH92" s="204">
        <v>0</v>
      </c>
      <c r="AI92" s="204">
        <v>0</v>
      </c>
      <c r="AJ92" s="204">
        <v>0</v>
      </c>
      <c r="AK92" s="204">
        <v>0</v>
      </c>
      <c r="AL92" s="204">
        <v>0</v>
      </c>
      <c r="AM92" s="218">
        <v>0</v>
      </c>
      <c r="AN92" s="239"/>
      <c r="AO92" s="64"/>
    </row>
    <row r="93" spans="2:41" s="65" customFormat="1" ht="16.5" customHeight="1">
      <c r="B93" s="194"/>
      <c r="C93" s="197" t="s">
        <v>230</v>
      </c>
      <c r="D93" s="204">
        <v>0</v>
      </c>
      <c r="E93" s="204">
        <v>0</v>
      </c>
      <c r="F93" s="204">
        <v>0</v>
      </c>
      <c r="G93" s="204">
        <v>0</v>
      </c>
      <c r="H93" s="204">
        <v>0</v>
      </c>
      <c r="I93" s="204">
        <v>0</v>
      </c>
      <c r="J93" s="204">
        <v>0</v>
      </c>
      <c r="K93" s="204">
        <v>0</v>
      </c>
      <c r="L93" s="204">
        <v>0</v>
      </c>
      <c r="M93" s="204">
        <v>0</v>
      </c>
      <c r="N93" s="204">
        <v>0</v>
      </c>
      <c r="O93" s="204">
        <v>0</v>
      </c>
      <c r="P93" s="204">
        <v>0</v>
      </c>
      <c r="Q93" s="204">
        <v>0</v>
      </c>
      <c r="R93" s="204">
        <v>0</v>
      </c>
      <c r="S93" s="204">
        <v>0</v>
      </c>
      <c r="T93" s="204">
        <v>0</v>
      </c>
      <c r="U93" s="204">
        <v>0</v>
      </c>
      <c r="V93" s="204">
        <v>0</v>
      </c>
      <c r="W93" s="204">
        <v>0</v>
      </c>
      <c r="X93" s="204">
        <v>0</v>
      </c>
      <c r="Y93" s="204">
        <v>0</v>
      </c>
      <c r="Z93" s="204">
        <v>0</v>
      </c>
      <c r="AA93" s="204">
        <v>0</v>
      </c>
      <c r="AB93" s="204">
        <v>0</v>
      </c>
      <c r="AC93" s="204">
        <v>0</v>
      </c>
      <c r="AD93" s="204">
        <v>0</v>
      </c>
      <c r="AE93" s="204">
        <v>0</v>
      </c>
      <c r="AF93" s="204">
        <v>0</v>
      </c>
      <c r="AG93" s="204">
        <v>0</v>
      </c>
      <c r="AH93" s="204">
        <v>0</v>
      </c>
      <c r="AI93" s="204">
        <v>0</v>
      </c>
      <c r="AJ93" s="204">
        <v>0</v>
      </c>
      <c r="AK93" s="204">
        <v>0</v>
      </c>
      <c r="AL93" s="204">
        <v>0</v>
      </c>
      <c r="AM93" s="218">
        <v>0</v>
      </c>
      <c r="AN93" s="239"/>
      <c r="AO93" s="64"/>
    </row>
    <row r="94" spans="2:41" s="38" customFormat="1" ht="24.75" customHeight="1">
      <c r="B94" s="302"/>
      <c r="C94" s="148" t="s">
        <v>278</v>
      </c>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10"/>
      <c r="AN94" s="237"/>
      <c r="AO94" s="37"/>
    </row>
    <row r="95" spans="2:41" s="38" customFormat="1" ht="30" customHeight="1">
      <c r="B95" s="302"/>
      <c r="C95" s="148" t="s">
        <v>17</v>
      </c>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10"/>
      <c r="AN95" s="237"/>
      <c r="AO95" s="37"/>
    </row>
    <row r="96" spans="2:40" s="34" customFormat="1" ht="16.5" customHeight="1">
      <c r="B96" s="296"/>
      <c r="C96" s="145" t="s">
        <v>10</v>
      </c>
      <c r="D96" s="198">
        <f aca="true" t="shared" si="20" ref="D96:AM96">D97+D98</f>
        <v>0</v>
      </c>
      <c r="E96" s="198">
        <f t="shared" si="20"/>
        <v>0</v>
      </c>
      <c r="F96" s="198">
        <f t="shared" si="20"/>
        <v>0</v>
      </c>
      <c r="G96" s="198">
        <f t="shared" si="20"/>
        <v>0</v>
      </c>
      <c r="H96" s="198">
        <f t="shared" si="20"/>
        <v>0</v>
      </c>
      <c r="I96" s="198">
        <f t="shared" si="20"/>
        <v>0</v>
      </c>
      <c r="J96" s="198">
        <f t="shared" si="20"/>
        <v>0.495</v>
      </c>
      <c r="K96" s="198">
        <f t="shared" si="20"/>
        <v>0</v>
      </c>
      <c r="L96" s="198">
        <f t="shared" si="20"/>
        <v>0</v>
      </c>
      <c r="M96" s="198">
        <f t="shared" si="20"/>
        <v>0</v>
      </c>
      <c r="N96" s="198">
        <f t="shared" si="20"/>
        <v>0</v>
      </c>
      <c r="O96" s="198">
        <f t="shared" si="20"/>
        <v>0</v>
      </c>
      <c r="P96" s="198">
        <f t="shared" si="20"/>
        <v>0.506</v>
      </c>
      <c r="Q96" s="198">
        <f t="shared" si="20"/>
        <v>0</v>
      </c>
      <c r="R96" s="198">
        <f t="shared" si="20"/>
        <v>0</v>
      </c>
      <c r="S96" s="198">
        <f t="shared" si="20"/>
        <v>0</v>
      </c>
      <c r="T96" s="198">
        <f t="shared" si="20"/>
        <v>0</v>
      </c>
      <c r="U96" s="198">
        <f t="shared" si="20"/>
        <v>0</v>
      </c>
      <c r="V96" s="198">
        <f t="shared" si="20"/>
        <v>0</v>
      </c>
      <c r="W96" s="198">
        <f t="shared" si="20"/>
        <v>0</v>
      </c>
      <c r="X96" s="198">
        <f t="shared" si="20"/>
        <v>0</v>
      </c>
      <c r="Y96" s="198">
        <f t="shared" si="20"/>
        <v>0</v>
      </c>
      <c r="Z96" s="198">
        <f t="shared" si="20"/>
        <v>0</v>
      </c>
      <c r="AA96" s="198">
        <f t="shared" si="20"/>
        <v>0</v>
      </c>
      <c r="AB96" s="198">
        <f t="shared" si="20"/>
        <v>0</v>
      </c>
      <c r="AC96" s="198">
        <f t="shared" si="20"/>
        <v>0</v>
      </c>
      <c r="AD96" s="198">
        <f t="shared" si="20"/>
        <v>0</v>
      </c>
      <c r="AE96" s="198">
        <f t="shared" si="20"/>
        <v>0</v>
      </c>
      <c r="AF96" s="198">
        <f t="shared" si="20"/>
        <v>0</v>
      </c>
      <c r="AG96" s="198">
        <f t="shared" si="20"/>
        <v>0</v>
      </c>
      <c r="AH96" s="198">
        <f t="shared" si="20"/>
        <v>0</v>
      </c>
      <c r="AI96" s="198">
        <f t="shared" si="20"/>
        <v>0</v>
      </c>
      <c r="AJ96" s="198">
        <f t="shared" si="20"/>
        <v>0</v>
      </c>
      <c r="AK96" s="198">
        <f t="shared" si="20"/>
        <v>0</v>
      </c>
      <c r="AL96" s="198">
        <f t="shared" si="20"/>
        <v>0</v>
      </c>
      <c r="AM96" s="208">
        <f t="shared" si="20"/>
        <v>0</v>
      </c>
      <c r="AN96" s="238"/>
    </row>
    <row r="97" spans="2:40" s="34" customFormat="1" ht="16.5" customHeight="1">
      <c r="B97" s="297"/>
      <c r="C97" s="147" t="s">
        <v>58</v>
      </c>
      <c r="D97" s="198">
        <v>0</v>
      </c>
      <c r="E97" s="198">
        <v>0</v>
      </c>
      <c r="F97" s="198">
        <v>0</v>
      </c>
      <c r="G97" s="198">
        <v>0</v>
      </c>
      <c r="H97" s="198">
        <v>0</v>
      </c>
      <c r="I97" s="198">
        <v>0</v>
      </c>
      <c r="J97" s="198">
        <v>0</v>
      </c>
      <c r="K97" s="198">
        <v>0</v>
      </c>
      <c r="L97" s="198">
        <v>0</v>
      </c>
      <c r="M97" s="198">
        <v>0</v>
      </c>
      <c r="N97" s="198">
        <v>0</v>
      </c>
      <c r="O97" s="198">
        <v>0</v>
      </c>
      <c r="P97" s="198">
        <v>0</v>
      </c>
      <c r="Q97" s="198">
        <v>0</v>
      </c>
      <c r="R97" s="198">
        <v>0</v>
      </c>
      <c r="S97" s="198">
        <v>0</v>
      </c>
      <c r="T97" s="198">
        <v>0</v>
      </c>
      <c r="U97" s="198">
        <v>0</v>
      </c>
      <c r="V97" s="198">
        <v>0</v>
      </c>
      <c r="W97" s="198">
        <v>0</v>
      </c>
      <c r="X97" s="198">
        <v>0</v>
      </c>
      <c r="Y97" s="198">
        <v>0</v>
      </c>
      <c r="Z97" s="198">
        <v>0</v>
      </c>
      <c r="AA97" s="198">
        <v>0</v>
      </c>
      <c r="AB97" s="198">
        <v>0</v>
      </c>
      <c r="AC97" s="198">
        <v>0</v>
      </c>
      <c r="AD97" s="198">
        <v>0</v>
      </c>
      <c r="AE97" s="198">
        <v>0</v>
      </c>
      <c r="AF97" s="198">
        <v>0</v>
      </c>
      <c r="AG97" s="198">
        <v>0</v>
      </c>
      <c r="AH97" s="198">
        <v>0</v>
      </c>
      <c r="AI97" s="198">
        <v>0</v>
      </c>
      <c r="AJ97" s="198">
        <v>0</v>
      </c>
      <c r="AK97" s="198">
        <v>0</v>
      </c>
      <c r="AL97" s="198">
        <v>0</v>
      </c>
      <c r="AM97" s="208">
        <v>0</v>
      </c>
      <c r="AN97" s="238"/>
    </row>
    <row r="98" spans="2:40" s="34" customFormat="1" ht="16.5" customHeight="1">
      <c r="B98" s="297"/>
      <c r="C98" s="147" t="s">
        <v>59</v>
      </c>
      <c r="D98" s="198">
        <v>0</v>
      </c>
      <c r="E98" s="198">
        <v>0</v>
      </c>
      <c r="F98" s="198">
        <v>0</v>
      </c>
      <c r="G98" s="198">
        <v>0</v>
      </c>
      <c r="H98" s="198">
        <v>0</v>
      </c>
      <c r="I98" s="198">
        <v>0</v>
      </c>
      <c r="J98" s="198">
        <v>0.495</v>
      </c>
      <c r="K98" s="198">
        <v>0</v>
      </c>
      <c r="L98" s="198">
        <v>0</v>
      </c>
      <c r="M98" s="198">
        <v>0</v>
      </c>
      <c r="N98" s="198">
        <v>0</v>
      </c>
      <c r="O98" s="198">
        <v>0</v>
      </c>
      <c r="P98" s="198">
        <v>0.506</v>
      </c>
      <c r="Q98" s="198">
        <v>0</v>
      </c>
      <c r="R98" s="198">
        <v>0</v>
      </c>
      <c r="S98" s="198">
        <v>0</v>
      </c>
      <c r="T98" s="198">
        <v>0</v>
      </c>
      <c r="U98" s="198">
        <v>0</v>
      </c>
      <c r="V98" s="198">
        <v>0</v>
      </c>
      <c r="W98" s="198">
        <v>0</v>
      </c>
      <c r="X98" s="198">
        <v>0</v>
      </c>
      <c r="Y98" s="198">
        <v>0</v>
      </c>
      <c r="Z98" s="198">
        <v>0</v>
      </c>
      <c r="AA98" s="198">
        <v>0</v>
      </c>
      <c r="AB98" s="198">
        <v>0</v>
      </c>
      <c r="AC98" s="198">
        <v>0</v>
      </c>
      <c r="AD98" s="198">
        <v>0</v>
      </c>
      <c r="AE98" s="198">
        <v>0</v>
      </c>
      <c r="AF98" s="198">
        <v>0</v>
      </c>
      <c r="AG98" s="198">
        <v>0</v>
      </c>
      <c r="AH98" s="198">
        <v>0</v>
      </c>
      <c r="AI98" s="198">
        <v>0</v>
      </c>
      <c r="AJ98" s="198">
        <v>0</v>
      </c>
      <c r="AK98" s="198">
        <v>0</v>
      </c>
      <c r="AL98" s="198">
        <v>0</v>
      </c>
      <c r="AM98" s="208">
        <v>0</v>
      </c>
      <c r="AN98" s="238"/>
    </row>
    <row r="99" spans="2:40" s="34" customFormat="1" ht="30" customHeight="1">
      <c r="B99" s="296"/>
      <c r="C99" s="145" t="s">
        <v>11</v>
      </c>
      <c r="D99" s="198">
        <f aca="true" t="shared" si="21" ref="D99:AM99">D100+D101</f>
        <v>0</v>
      </c>
      <c r="E99" s="198">
        <f t="shared" si="21"/>
        <v>0</v>
      </c>
      <c r="F99" s="198">
        <f t="shared" si="21"/>
        <v>0</v>
      </c>
      <c r="G99" s="198">
        <f t="shared" si="21"/>
        <v>0</v>
      </c>
      <c r="H99" s="198">
        <f t="shared" si="21"/>
        <v>0</v>
      </c>
      <c r="I99" s="198">
        <f t="shared" si="21"/>
        <v>0</v>
      </c>
      <c r="J99" s="198">
        <f t="shared" si="21"/>
        <v>0</v>
      </c>
      <c r="K99" s="198">
        <f t="shared" si="21"/>
        <v>0</v>
      </c>
      <c r="L99" s="198">
        <f t="shared" si="21"/>
        <v>0</v>
      </c>
      <c r="M99" s="198">
        <f t="shared" si="21"/>
        <v>0</v>
      </c>
      <c r="N99" s="198">
        <f t="shared" si="21"/>
        <v>0</v>
      </c>
      <c r="O99" s="198">
        <f t="shared" si="21"/>
        <v>0</v>
      </c>
      <c r="P99" s="198">
        <f t="shared" si="21"/>
        <v>0</v>
      </c>
      <c r="Q99" s="198">
        <f t="shared" si="21"/>
        <v>0</v>
      </c>
      <c r="R99" s="198">
        <f t="shared" si="21"/>
        <v>0</v>
      </c>
      <c r="S99" s="198">
        <f t="shared" si="21"/>
        <v>0</v>
      </c>
      <c r="T99" s="198">
        <f t="shared" si="21"/>
        <v>0</v>
      </c>
      <c r="U99" s="198">
        <f t="shared" si="21"/>
        <v>0</v>
      </c>
      <c r="V99" s="198">
        <f t="shared" si="21"/>
        <v>0</v>
      </c>
      <c r="W99" s="198">
        <f t="shared" si="21"/>
        <v>0</v>
      </c>
      <c r="X99" s="198">
        <f t="shared" si="21"/>
        <v>0</v>
      </c>
      <c r="Y99" s="198">
        <f t="shared" si="21"/>
        <v>0</v>
      </c>
      <c r="Z99" s="198">
        <f t="shared" si="21"/>
        <v>0</v>
      </c>
      <c r="AA99" s="198">
        <f t="shared" si="21"/>
        <v>0</v>
      </c>
      <c r="AB99" s="198">
        <f t="shared" si="21"/>
        <v>0</v>
      </c>
      <c r="AC99" s="198">
        <f t="shared" si="21"/>
        <v>0</v>
      </c>
      <c r="AD99" s="198">
        <f t="shared" si="21"/>
        <v>0</v>
      </c>
      <c r="AE99" s="198">
        <f t="shared" si="21"/>
        <v>0</v>
      </c>
      <c r="AF99" s="198">
        <f t="shared" si="21"/>
        <v>0</v>
      </c>
      <c r="AG99" s="198">
        <f t="shared" si="21"/>
        <v>0</v>
      </c>
      <c r="AH99" s="198">
        <f t="shared" si="21"/>
        <v>0</v>
      </c>
      <c r="AI99" s="198">
        <f t="shared" si="21"/>
        <v>0</v>
      </c>
      <c r="AJ99" s="198">
        <f t="shared" si="21"/>
        <v>0</v>
      </c>
      <c r="AK99" s="198">
        <f t="shared" si="21"/>
        <v>0</v>
      </c>
      <c r="AL99" s="198">
        <f t="shared" si="21"/>
        <v>0</v>
      </c>
      <c r="AM99" s="208">
        <f t="shared" si="21"/>
        <v>0</v>
      </c>
      <c r="AN99" s="238"/>
    </row>
    <row r="100" spans="2:40" s="34" customFormat="1" ht="16.5" customHeight="1">
      <c r="B100" s="296"/>
      <c r="C100" s="147" t="s">
        <v>58</v>
      </c>
      <c r="D100" s="198">
        <v>0</v>
      </c>
      <c r="E100" s="198">
        <v>0</v>
      </c>
      <c r="F100" s="198">
        <v>0</v>
      </c>
      <c r="G100" s="198">
        <v>0</v>
      </c>
      <c r="H100" s="198">
        <v>0</v>
      </c>
      <c r="I100" s="198">
        <v>0</v>
      </c>
      <c r="J100" s="198">
        <v>0</v>
      </c>
      <c r="K100" s="198">
        <v>0</v>
      </c>
      <c r="L100" s="198">
        <v>0</v>
      </c>
      <c r="M100" s="198">
        <v>0</v>
      </c>
      <c r="N100" s="198">
        <v>0</v>
      </c>
      <c r="O100" s="198">
        <v>0</v>
      </c>
      <c r="P100" s="198">
        <v>0</v>
      </c>
      <c r="Q100" s="198">
        <v>0</v>
      </c>
      <c r="R100" s="198">
        <v>0</v>
      </c>
      <c r="S100" s="198">
        <v>0</v>
      </c>
      <c r="T100" s="198">
        <v>0</v>
      </c>
      <c r="U100" s="198">
        <v>0</v>
      </c>
      <c r="V100" s="198">
        <v>0</v>
      </c>
      <c r="W100" s="198">
        <v>0</v>
      </c>
      <c r="X100" s="198">
        <v>0</v>
      </c>
      <c r="Y100" s="198">
        <v>0</v>
      </c>
      <c r="Z100" s="198">
        <v>0</v>
      </c>
      <c r="AA100" s="198">
        <v>0</v>
      </c>
      <c r="AB100" s="198">
        <v>0</v>
      </c>
      <c r="AC100" s="198">
        <v>0</v>
      </c>
      <c r="AD100" s="198">
        <v>0</v>
      </c>
      <c r="AE100" s="198">
        <v>0</v>
      </c>
      <c r="AF100" s="198">
        <v>0</v>
      </c>
      <c r="AG100" s="198">
        <v>0</v>
      </c>
      <c r="AH100" s="198">
        <v>0</v>
      </c>
      <c r="AI100" s="198">
        <v>0</v>
      </c>
      <c r="AJ100" s="198">
        <v>0</v>
      </c>
      <c r="AK100" s="198">
        <v>0</v>
      </c>
      <c r="AL100" s="198">
        <v>0</v>
      </c>
      <c r="AM100" s="208">
        <v>0</v>
      </c>
      <c r="AN100" s="238"/>
    </row>
    <row r="101" spans="2:40" s="34" customFormat="1" ht="16.5" customHeight="1">
      <c r="B101" s="296"/>
      <c r="C101" s="147" t="s">
        <v>59</v>
      </c>
      <c r="D101" s="198">
        <v>0</v>
      </c>
      <c r="E101" s="198">
        <v>0</v>
      </c>
      <c r="F101" s="198">
        <v>0</v>
      </c>
      <c r="G101" s="198">
        <v>0</v>
      </c>
      <c r="H101" s="198">
        <v>0</v>
      </c>
      <c r="I101" s="198">
        <v>0</v>
      </c>
      <c r="J101" s="198">
        <v>0</v>
      </c>
      <c r="K101" s="198">
        <v>0</v>
      </c>
      <c r="L101" s="198">
        <v>0</v>
      </c>
      <c r="M101" s="198">
        <v>0</v>
      </c>
      <c r="N101" s="198">
        <v>0</v>
      </c>
      <c r="O101" s="198">
        <v>0</v>
      </c>
      <c r="P101" s="198">
        <v>0</v>
      </c>
      <c r="Q101" s="198">
        <v>0</v>
      </c>
      <c r="R101" s="198">
        <v>0</v>
      </c>
      <c r="S101" s="198">
        <v>0</v>
      </c>
      <c r="T101" s="198">
        <v>0</v>
      </c>
      <c r="U101" s="198">
        <v>0</v>
      </c>
      <c r="V101" s="198">
        <v>0</v>
      </c>
      <c r="W101" s="198">
        <v>0</v>
      </c>
      <c r="X101" s="198">
        <v>0</v>
      </c>
      <c r="Y101" s="198">
        <v>0</v>
      </c>
      <c r="Z101" s="198">
        <v>0</v>
      </c>
      <c r="AA101" s="198">
        <v>0</v>
      </c>
      <c r="AB101" s="198">
        <v>0</v>
      </c>
      <c r="AC101" s="198">
        <v>0</v>
      </c>
      <c r="AD101" s="198">
        <v>0</v>
      </c>
      <c r="AE101" s="198">
        <v>0</v>
      </c>
      <c r="AF101" s="198">
        <v>0</v>
      </c>
      <c r="AG101" s="198">
        <v>0</v>
      </c>
      <c r="AH101" s="198">
        <v>0</v>
      </c>
      <c r="AI101" s="198">
        <v>0</v>
      </c>
      <c r="AJ101" s="198">
        <v>0</v>
      </c>
      <c r="AK101" s="198">
        <v>0</v>
      </c>
      <c r="AL101" s="198">
        <v>0</v>
      </c>
      <c r="AM101" s="208">
        <v>0</v>
      </c>
      <c r="AN101" s="238"/>
    </row>
    <row r="102" spans="2:40" s="38" customFormat="1" ht="30" customHeight="1">
      <c r="B102" s="298"/>
      <c r="C102" s="299" t="s">
        <v>180</v>
      </c>
      <c r="D102" s="202">
        <v>0</v>
      </c>
      <c r="E102" s="202">
        <v>0</v>
      </c>
      <c r="F102" s="202">
        <v>0</v>
      </c>
      <c r="G102" s="202">
        <v>0</v>
      </c>
      <c r="H102" s="202">
        <v>0</v>
      </c>
      <c r="I102" s="202">
        <v>0</v>
      </c>
      <c r="J102" s="202">
        <v>0</v>
      </c>
      <c r="K102" s="202">
        <v>0</v>
      </c>
      <c r="L102" s="202">
        <v>0</v>
      </c>
      <c r="M102" s="202">
        <v>0</v>
      </c>
      <c r="N102" s="202">
        <v>0</v>
      </c>
      <c r="O102" s="202">
        <v>0</v>
      </c>
      <c r="P102" s="202">
        <v>0</v>
      </c>
      <c r="Q102" s="202">
        <v>0</v>
      </c>
      <c r="R102" s="202">
        <v>0</v>
      </c>
      <c r="S102" s="202">
        <v>0</v>
      </c>
      <c r="T102" s="202">
        <v>0</v>
      </c>
      <c r="U102" s="202">
        <v>0</v>
      </c>
      <c r="V102" s="202">
        <v>0</v>
      </c>
      <c r="W102" s="202">
        <v>0</v>
      </c>
      <c r="X102" s="202">
        <v>0</v>
      </c>
      <c r="Y102" s="202">
        <v>0</v>
      </c>
      <c r="Z102" s="202">
        <v>0</v>
      </c>
      <c r="AA102" s="202">
        <v>0</v>
      </c>
      <c r="AB102" s="202">
        <v>0</v>
      </c>
      <c r="AC102" s="202">
        <v>0</v>
      </c>
      <c r="AD102" s="202">
        <v>0</v>
      </c>
      <c r="AE102" s="202">
        <v>0</v>
      </c>
      <c r="AF102" s="202">
        <v>0</v>
      </c>
      <c r="AG102" s="202">
        <v>0</v>
      </c>
      <c r="AH102" s="202">
        <v>0</v>
      </c>
      <c r="AI102" s="202">
        <v>0</v>
      </c>
      <c r="AJ102" s="202">
        <v>0</v>
      </c>
      <c r="AK102" s="202">
        <v>0</v>
      </c>
      <c r="AL102" s="202">
        <v>0</v>
      </c>
      <c r="AM102" s="219">
        <v>0</v>
      </c>
      <c r="AN102" s="237"/>
    </row>
    <row r="103" spans="2:40" s="34" customFormat="1" ht="16.5" customHeight="1">
      <c r="B103" s="297"/>
      <c r="C103" s="147" t="s">
        <v>70</v>
      </c>
      <c r="D103" s="198">
        <v>0</v>
      </c>
      <c r="E103" s="198">
        <v>0</v>
      </c>
      <c r="F103" s="198">
        <v>0</v>
      </c>
      <c r="G103" s="198">
        <v>0</v>
      </c>
      <c r="H103" s="198">
        <v>0</v>
      </c>
      <c r="I103" s="198">
        <v>0</v>
      </c>
      <c r="J103" s="198">
        <v>0</v>
      </c>
      <c r="K103" s="198">
        <v>0</v>
      </c>
      <c r="L103" s="198">
        <v>0</v>
      </c>
      <c r="M103" s="198">
        <v>0</v>
      </c>
      <c r="N103" s="198">
        <v>0</v>
      </c>
      <c r="O103" s="198">
        <v>0</v>
      </c>
      <c r="P103" s="198">
        <v>0</v>
      </c>
      <c r="Q103" s="198">
        <v>0</v>
      </c>
      <c r="R103" s="198">
        <v>0</v>
      </c>
      <c r="S103" s="198">
        <v>0</v>
      </c>
      <c r="T103" s="198">
        <v>0</v>
      </c>
      <c r="U103" s="198">
        <v>0</v>
      </c>
      <c r="V103" s="198">
        <v>0</v>
      </c>
      <c r="W103" s="198">
        <v>0</v>
      </c>
      <c r="X103" s="198">
        <v>0</v>
      </c>
      <c r="Y103" s="198">
        <v>0</v>
      </c>
      <c r="Z103" s="198">
        <v>0</v>
      </c>
      <c r="AA103" s="198">
        <v>0</v>
      </c>
      <c r="AB103" s="198">
        <v>0</v>
      </c>
      <c r="AC103" s="198">
        <v>0</v>
      </c>
      <c r="AD103" s="198">
        <v>0</v>
      </c>
      <c r="AE103" s="198">
        <v>0</v>
      </c>
      <c r="AF103" s="198">
        <v>0</v>
      </c>
      <c r="AG103" s="198">
        <v>0</v>
      </c>
      <c r="AH103" s="198">
        <v>0</v>
      </c>
      <c r="AI103" s="198">
        <v>0</v>
      </c>
      <c r="AJ103" s="198">
        <v>0</v>
      </c>
      <c r="AK103" s="198">
        <v>0</v>
      </c>
      <c r="AL103" s="198">
        <v>0</v>
      </c>
      <c r="AM103" s="208">
        <v>0</v>
      </c>
      <c r="AN103" s="238"/>
    </row>
    <row r="104" spans="2:40" s="34" customFormat="1" ht="16.5" customHeight="1">
      <c r="B104" s="297"/>
      <c r="C104" s="147" t="s">
        <v>270</v>
      </c>
      <c r="D104" s="198">
        <v>0</v>
      </c>
      <c r="E104" s="198">
        <v>0</v>
      </c>
      <c r="F104" s="198">
        <v>0</v>
      </c>
      <c r="G104" s="198">
        <v>0</v>
      </c>
      <c r="H104" s="198">
        <v>0</v>
      </c>
      <c r="I104" s="198">
        <v>0</v>
      </c>
      <c r="J104" s="198">
        <v>0</v>
      </c>
      <c r="K104" s="198">
        <v>0</v>
      </c>
      <c r="L104" s="198">
        <v>0</v>
      </c>
      <c r="M104" s="198">
        <v>0</v>
      </c>
      <c r="N104" s="198">
        <v>0</v>
      </c>
      <c r="O104" s="198">
        <v>0</v>
      </c>
      <c r="P104" s="198">
        <v>0</v>
      </c>
      <c r="Q104" s="198">
        <v>0</v>
      </c>
      <c r="R104" s="198">
        <v>0</v>
      </c>
      <c r="S104" s="198">
        <v>0</v>
      </c>
      <c r="T104" s="198">
        <v>0</v>
      </c>
      <c r="U104" s="198">
        <v>0</v>
      </c>
      <c r="V104" s="198">
        <v>0</v>
      </c>
      <c r="W104" s="198">
        <v>0</v>
      </c>
      <c r="X104" s="198">
        <v>0</v>
      </c>
      <c r="Y104" s="198">
        <v>0</v>
      </c>
      <c r="Z104" s="198">
        <v>0</v>
      </c>
      <c r="AA104" s="198">
        <v>0</v>
      </c>
      <c r="AB104" s="198">
        <v>0</v>
      </c>
      <c r="AC104" s="198">
        <v>0</v>
      </c>
      <c r="AD104" s="198">
        <v>0</v>
      </c>
      <c r="AE104" s="198">
        <v>0</v>
      </c>
      <c r="AF104" s="198">
        <v>0</v>
      </c>
      <c r="AG104" s="198">
        <v>0</v>
      </c>
      <c r="AH104" s="198">
        <v>0</v>
      </c>
      <c r="AI104" s="198">
        <v>0</v>
      </c>
      <c r="AJ104" s="198">
        <v>0</v>
      </c>
      <c r="AK104" s="198">
        <v>0</v>
      </c>
      <c r="AL104" s="198">
        <v>0</v>
      </c>
      <c r="AM104" s="208">
        <v>0</v>
      </c>
      <c r="AN104" s="238"/>
    </row>
    <row r="105" spans="2:40" s="34" customFormat="1" ht="16.5" customHeight="1">
      <c r="B105" s="297"/>
      <c r="C105" s="147" t="s">
        <v>181</v>
      </c>
      <c r="D105" s="198">
        <v>0</v>
      </c>
      <c r="E105" s="198">
        <v>0</v>
      </c>
      <c r="F105" s="198">
        <v>0</v>
      </c>
      <c r="G105" s="198">
        <v>0</v>
      </c>
      <c r="H105" s="198">
        <v>0</v>
      </c>
      <c r="I105" s="198">
        <v>0</v>
      </c>
      <c r="J105" s="198">
        <v>0</v>
      </c>
      <c r="K105" s="198">
        <v>0</v>
      </c>
      <c r="L105" s="198">
        <v>0</v>
      </c>
      <c r="M105" s="198">
        <v>0</v>
      </c>
      <c r="N105" s="198">
        <v>0</v>
      </c>
      <c r="O105" s="198">
        <v>0</v>
      </c>
      <c r="P105" s="198">
        <v>0</v>
      </c>
      <c r="Q105" s="198">
        <v>0</v>
      </c>
      <c r="R105" s="198">
        <v>0</v>
      </c>
      <c r="S105" s="198">
        <v>0</v>
      </c>
      <c r="T105" s="198">
        <v>0</v>
      </c>
      <c r="U105" s="198">
        <v>0</v>
      </c>
      <c r="V105" s="198">
        <v>0</v>
      </c>
      <c r="W105" s="198">
        <v>0</v>
      </c>
      <c r="X105" s="198">
        <v>0</v>
      </c>
      <c r="Y105" s="198">
        <v>0</v>
      </c>
      <c r="Z105" s="198">
        <v>0</v>
      </c>
      <c r="AA105" s="198">
        <v>0</v>
      </c>
      <c r="AB105" s="198">
        <v>0</v>
      </c>
      <c r="AC105" s="198">
        <v>0</v>
      </c>
      <c r="AD105" s="198">
        <v>0</v>
      </c>
      <c r="AE105" s="198">
        <v>0</v>
      </c>
      <c r="AF105" s="198">
        <v>0</v>
      </c>
      <c r="AG105" s="198">
        <v>0</v>
      </c>
      <c r="AH105" s="198">
        <v>0</v>
      </c>
      <c r="AI105" s="198">
        <v>0</v>
      </c>
      <c r="AJ105" s="198">
        <v>0</v>
      </c>
      <c r="AK105" s="198">
        <v>0</v>
      </c>
      <c r="AL105" s="198">
        <v>0</v>
      </c>
      <c r="AM105" s="208">
        <v>0</v>
      </c>
      <c r="AN105" s="238"/>
    </row>
    <row r="106" spans="2:40" s="34" customFormat="1" ht="16.5" customHeight="1">
      <c r="B106" s="297"/>
      <c r="C106" s="303" t="s">
        <v>51</v>
      </c>
      <c r="D106" s="198">
        <v>0</v>
      </c>
      <c r="E106" s="198">
        <v>0</v>
      </c>
      <c r="F106" s="198">
        <v>0</v>
      </c>
      <c r="G106" s="198">
        <v>0</v>
      </c>
      <c r="H106" s="198">
        <v>0</v>
      </c>
      <c r="I106" s="198">
        <v>0</v>
      </c>
      <c r="J106" s="198">
        <v>0</v>
      </c>
      <c r="K106" s="198">
        <v>0</v>
      </c>
      <c r="L106" s="198">
        <v>0</v>
      </c>
      <c r="M106" s="198">
        <v>0</v>
      </c>
      <c r="N106" s="198">
        <v>0</v>
      </c>
      <c r="O106" s="198">
        <v>0</v>
      </c>
      <c r="P106" s="198">
        <v>0</v>
      </c>
      <c r="Q106" s="198">
        <v>0</v>
      </c>
      <c r="R106" s="198">
        <v>0</v>
      </c>
      <c r="S106" s="198">
        <v>0</v>
      </c>
      <c r="T106" s="198">
        <v>0</v>
      </c>
      <c r="U106" s="198">
        <v>0</v>
      </c>
      <c r="V106" s="198">
        <v>0</v>
      </c>
      <c r="W106" s="198">
        <v>0</v>
      </c>
      <c r="X106" s="198">
        <v>0</v>
      </c>
      <c r="Y106" s="198">
        <v>0</v>
      </c>
      <c r="Z106" s="198">
        <v>0</v>
      </c>
      <c r="AA106" s="198">
        <v>0</v>
      </c>
      <c r="AB106" s="198">
        <v>0</v>
      </c>
      <c r="AC106" s="198">
        <v>0</v>
      </c>
      <c r="AD106" s="198">
        <v>0</v>
      </c>
      <c r="AE106" s="198">
        <v>0</v>
      </c>
      <c r="AF106" s="198">
        <v>0</v>
      </c>
      <c r="AG106" s="198">
        <v>0</v>
      </c>
      <c r="AH106" s="198">
        <v>0</v>
      </c>
      <c r="AI106" s="198">
        <v>0</v>
      </c>
      <c r="AJ106" s="198">
        <v>0</v>
      </c>
      <c r="AK106" s="198">
        <v>0</v>
      </c>
      <c r="AL106" s="198">
        <v>0</v>
      </c>
      <c r="AM106" s="208">
        <v>0</v>
      </c>
      <c r="AN106" s="238"/>
    </row>
    <row r="107" spans="2:40" s="34" customFormat="1" ht="16.5" customHeight="1">
      <c r="B107" s="297"/>
      <c r="C107" s="300" t="s">
        <v>217</v>
      </c>
      <c r="D107" s="198">
        <v>0</v>
      </c>
      <c r="E107" s="198">
        <v>0</v>
      </c>
      <c r="F107" s="198">
        <v>0</v>
      </c>
      <c r="G107" s="198">
        <v>0</v>
      </c>
      <c r="H107" s="198">
        <v>0</v>
      </c>
      <c r="I107" s="198">
        <v>0</v>
      </c>
      <c r="J107" s="198">
        <v>0</v>
      </c>
      <c r="K107" s="198">
        <v>0</v>
      </c>
      <c r="L107" s="198">
        <v>0</v>
      </c>
      <c r="M107" s="198">
        <v>0</v>
      </c>
      <c r="N107" s="198">
        <v>0</v>
      </c>
      <c r="O107" s="198">
        <v>0</v>
      </c>
      <c r="P107" s="198">
        <v>0</v>
      </c>
      <c r="Q107" s="198">
        <v>0</v>
      </c>
      <c r="R107" s="198">
        <v>0</v>
      </c>
      <c r="S107" s="198">
        <v>0</v>
      </c>
      <c r="T107" s="198">
        <v>0</v>
      </c>
      <c r="U107" s="198">
        <v>0</v>
      </c>
      <c r="V107" s="198">
        <v>0</v>
      </c>
      <c r="W107" s="198">
        <v>0</v>
      </c>
      <c r="X107" s="198">
        <v>0</v>
      </c>
      <c r="Y107" s="198">
        <v>0</v>
      </c>
      <c r="Z107" s="198">
        <v>0</v>
      </c>
      <c r="AA107" s="198">
        <v>0</v>
      </c>
      <c r="AB107" s="198">
        <v>0</v>
      </c>
      <c r="AC107" s="198">
        <v>0</v>
      </c>
      <c r="AD107" s="198">
        <v>0</v>
      </c>
      <c r="AE107" s="198">
        <v>0</v>
      </c>
      <c r="AF107" s="198">
        <v>0</v>
      </c>
      <c r="AG107" s="198">
        <v>0</v>
      </c>
      <c r="AH107" s="198">
        <v>0</v>
      </c>
      <c r="AI107" s="198">
        <v>0</v>
      </c>
      <c r="AJ107" s="198">
        <v>0</v>
      </c>
      <c r="AK107" s="198">
        <v>0</v>
      </c>
      <c r="AL107" s="198">
        <v>0</v>
      </c>
      <c r="AM107" s="208">
        <v>0</v>
      </c>
      <c r="AN107" s="238"/>
    </row>
    <row r="108" spans="2:40" s="38" customFormat="1" ht="24.75" customHeight="1">
      <c r="B108" s="298"/>
      <c r="C108" s="146" t="s">
        <v>12</v>
      </c>
      <c r="D108" s="202">
        <f aca="true" t="shared" si="22" ref="D108:AM108">D109+D110</f>
        <v>0</v>
      </c>
      <c r="E108" s="202">
        <f t="shared" si="22"/>
        <v>0</v>
      </c>
      <c r="F108" s="202">
        <f t="shared" si="22"/>
        <v>0</v>
      </c>
      <c r="G108" s="202">
        <f t="shared" si="22"/>
        <v>0</v>
      </c>
      <c r="H108" s="202">
        <f t="shared" si="22"/>
        <v>0</v>
      </c>
      <c r="I108" s="202">
        <f t="shared" si="22"/>
        <v>0</v>
      </c>
      <c r="J108" s="202">
        <f t="shared" si="22"/>
        <v>0</v>
      </c>
      <c r="K108" s="202">
        <f t="shared" si="22"/>
        <v>0</v>
      </c>
      <c r="L108" s="202">
        <f t="shared" si="22"/>
        <v>0</v>
      </c>
      <c r="M108" s="202">
        <f t="shared" si="22"/>
        <v>0</v>
      </c>
      <c r="N108" s="202">
        <f t="shared" si="22"/>
        <v>0</v>
      </c>
      <c r="O108" s="202">
        <f t="shared" si="22"/>
        <v>0</v>
      </c>
      <c r="P108" s="202">
        <f t="shared" si="22"/>
        <v>0</v>
      </c>
      <c r="Q108" s="202">
        <f t="shared" si="22"/>
        <v>0</v>
      </c>
      <c r="R108" s="202">
        <f t="shared" si="22"/>
        <v>0</v>
      </c>
      <c r="S108" s="202">
        <f t="shared" si="22"/>
        <v>0</v>
      </c>
      <c r="T108" s="202">
        <f t="shared" si="22"/>
        <v>0</v>
      </c>
      <c r="U108" s="202">
        <f t="shared" si="22"/>
        <v>0</v>
      </c>
      <c r="V108" s="202">
        <f t="shared" si="22"/>
        <v>0</v>
      </c>
      <c r="W108" s="202">
        <f t="shared" si="22"/>
        <v>0</v>
      </c>
      <c r="X108" s="202">
        <f t="shared" si="22"/>
        <v>0</v>
      </c>
      <c r="Y108" s="202">
        <f t="shared" si="22"/>
        <v>0</v>
      </c>
      <c r="Z108" s="202">
        <f t="shared" si="22"/>
        <v>0</v>
      </c>
      <c r="AA108" s="202">
        <f t="shared" si="22"/>
        <v>0</v>
      </c>
      <c r="AB108" s="202">
        <f t="shared" si="22"/>
        <v>0</v>
      </c>
      <c r="AC108" s="202">
        <f t="shared" si="22"/>
        <v>0</v>
      </c>
      <c r="AD108" s="202">
        <f t="shared" si="22"/>
        <v>0</v>
      </c>
      <c r="AE108" s="202">
        <f t="shared" si="22"/>
        <v>0</v>
      </c>
      <c r="AF108" s="202">
        <f t="shared" si="22"/>
        <v>0</v>
      </c>
      <c r="AG108" s="202">
        <f t="shared" si="22"/>
        <v>0</v>
      </c>
      <c r="AH108" s="202">
        <f t="shared" si="22"/>
        <v>0</v>
      </c>
      <c r="AI108" s="202">
        <f t="shared" si="22"/>
        <v>0</v>
      </c>
      <c r="AJ108" s="202">
        <f t="shared" si="22"/>
        <v>0</v>
      </c>
      <c r="AK108" s="202">
        <f t="shared" si="22"/>
        <v>0</v>
      </c>
      <c r="AL108" s="202">
        <f t="shared" si="22"/>
        <v>0</v>
      </c>
      <c r="AM108" s="219">
        <f t="shared" si="22"/>
        <v>0</v>
      </c>
      <c r="AN108" s="237"/>
    </row>
    <row r="109" spans="2:40" s="65" customFormat="1" ht="16.5" customHeight="1">
      <c r="B109" s="194"/>
      <c r="C109" s="147" t="s">
        <v>58</v>
      </c>
      <c r="D109" s="204">
        <v>0</v>
      </c>
      <c r="E109" s="204">
        <v>0</v>
      </c>
      <c r="F109" s="204">
        <v>0</v>
      </c>
      <c r="G109" s="204">
        <v>0</v>
      </c>
      <c r="H109" s="204">
        <v>0</v>
      </c>
      <c r="I109" s="204">
        <v>0</v>
      </c>
      <c r="J109" s="204">
        <v>0</v>
      </c>
      <c r="K109" s="204">
        <v>0</v>
      </c>
      <c r="L109" s="204">
        <v>0</v>
      </c>
      <c r="M109" s="204">
        <v>0</v>
      </c>
      <c r="N109" s="204">
        <v>0</v>
      </c>
      <c r="O109" s="204">
        <v>0</v>
      </c>
      <c r="P109" s="204">
        <v>0</v>
      </c>
      <c r="Q109" s="204">
        <v>0</v>
      </c>
      <c r="R109" s="204">
        <v>0</v>
      </c>
      <c r="S109" s="204">
        <v>0</v>
      </c>
      <c r="T109" s="204">
        <v>0</v>
      </c>
      <c r="U109" s="204">
        <v>0</v>
      </c>
      <c r="V109" s="204">
        <v>0</v>
      </c>
      <c r="W109" s="204">
        <v>0</v>
      </c>
      <c r="X109" s="204">
        <v>0</v>
      </c>
      <c r="Y109" s="204">
        <v>0</v>
      </c>
      <c r="Z109" s="204">
        <v>0</v>
      </c>
      <c r="AA109" s="204">
        <v>0</v>
      </c>
      <c r="AB109" s="204">
        <v>0</v>
      </c>
      <c r="AC109" s="204">
        <v>0</v>
      </c>
      <c r="AD109" s="204">
        <v>0</v>
      </c>
      <c r="AE109" s="204">
        <v>0</v>
      </c>
      <c r="AF109" s="204">
        <v>0</v>
      </c>
      <c r="AG109" s="204">
        <v>0</v>
      </c>
      <c r="AH109" s="204">
        <v>0</v>
      </c>
      <c r="AI109" s="204">
        <v>0</v>
      </c>
      <c r="AJ109" s="204">
        <v>0</v>
      </c>
      <c r="AK109" s="204">
        <v>0</v>
      </c>
      <c r="AL109" s="204">
        <v>0</v>
      </c>
      <c r="AM109" s="218">
        <v>0</v>
      </c>
      <c r="AN109" s="239"/>
    </row>
    <row r="110" spans="2:40" s="34" customFormat="1" ht="16.5" customHeight="1">
      <c r="B110" s="297"/>
      <c r="C110" s="147" t="s">
        <v>59</v>
      </c>
      <c r="D110" s="198">
        <v>0</v>
      </c>
      <c r="E110" s="198">
        <v>0</v>
      </c>
      <c r="F110" s="198">
        <v>0</v>
      </c>
      <c r="G110" s="198">
        <v>0</v>
      </c>
      <c r="H110" s="198">
        <v>0</v>
      </c>
      <c r="I110" s="198">
        <v>0</v>
      </c>
      <c r="J110" s="198">
        <v>0</v>
      </c>
      <c r="K110" s="198">
        <v>0</v>
      </c>
      <c r="L110" s="198">
        <v>0</v>
      </c>
      <c r="M110" s="198">
        <v>0</v>
      </c>
      <c r="N110" s="198">
        <v>0</v>
      </c>
      <c r="O110" s="198">
        <v>0</v>
      </c>
      <c r="P110" s="198">
        <v>0</v>
      </c>
      <c r="Q110" s="198">
        <v>0</v>
      </c>
      <c r="R110" s="198">
        <v>0</v>
      </c>
      <c r="S110" s="198">
        <v>0</v>
      </c>
      <c r="T110" s="198">
        <v>0</v>
      </c>
      <c r="U110" s="198">
        <v>0</v>
      </c>
      <c r="V110" s="198">
        <v>0</v>
      </c>
      <c r="W110" s="198">
        <v>0</v>
      </c>
      <c r="X110" s="198">
        <v>0</v>
      </c>
      <c r="Y110" s="198">
        <v>0</v>
      </c>
      <c r="Z110" s="198">
        <v>0</v>
      </c>
      <c r="AA110" s="198">
        <v>0</v>
      </c>
      <c r="AB110" s="198">
        <v>0</v>
      </c>
      <c r="AC110" s="198">
        <v>0</v>
      </c>
      <c r="AD110" s="198">
        <v>0</v>
      </c>
      <c r="AE110" s="198">
        <v>0</v>
      </c>
      <c r="AF110" s="198">
        <v>0</v>
      </c>
      <c r="AG110" s="198">
        <v>0</v>
      </c>
      <c r="AH110" s="198">
        <v>0</v>
      </c>
      <c r="AI110" s="198">
        <v>0</v>
      </c>
      <c r="AJ110" s="198">
        <v>0</v>
      </c>
      <c r="AK110" s="198">
        <v>0</v>
      </c>
      <c r="AL110" s="198">
        <v>0</v>
      </c>
      <c r="AM110" s="208">
        <v>0</v>
      </c>
      <c r="AN110" s="238"/>
    </row>
    <row r="111" spans="2:41" s="38" customFormat="1" ht="30" customHeight="1">
      <c r="B111" s="301"/>
      <c r="C111" s="146" t="s">
        <v>46</v>
      </c>
      <c r="D111" s="203">
        <f aca="true" t="shared" si="23" ref="D111:K111">+SUM(D108,D99,D96)</f>
        <v>0</v>
      </c>
      <c r="E111" s="203">
        <f t="shared" si="23"/>
        <v>0</v>
      </c>
      <c r="F111" s="203">
        <f t="shared" si="23"/>
        <v>0</v>
      </c>
      <c r="G111" s="203">
        <f t="shared" si="23"/>
        <v>0</v>
      </c>
      <c r="H111" s="203">
        <f t="shared" si="23"/>
        <v>0</v>
      </c>
      <c r="I111" s="203">
        <f t="shared" si="23"/>
        <v>0</v>
      </c>
      <c r="J111" s="203">
        <f t="shared" si="23"/>
        <v>0.495</v>
      </c>
      <c r="K111" s="203">
        <f t="shared" si="23"/>
        <v>0</v>
      </c>
      <c r="L111" s="203">
        <f aca="true" t="shared" si="24" ref="L111:AM111">+SUM(L108,L99,L96)</f>
        <v>0</v>
      </c>
      <c r="M111" s="203">
        <f t="shared" si="24"/>
        <v>0</v>
      </c>
      <c r="N111" s="203">
        <f t="shared" si="24"/>
        <v>0</v>
      </c>
      <c r="O111" s="203">
        <f t="shared" si="24"/>
        <v>0</v>
      </c>
      <c r="P111" s="203">
        <f t="shared" si="24"/>
        <v>0.506</v>
      </c>
      <c r="Q111" s="203">
        <f t="shared" si="24"/>
        <v>0</v>
      </c>
      <c r="R111" s="203">
        <f t="shared" si="24"/>
        <v>0</v>
      </c>
      <c r="S111" s="203">
        <f t="shared" si="24"/>
        <v>0</v>
      </c>
      <c r="T111" s="203">
        <f t="shared" si="24"/>
        <v>0</v>
      </c>
      <c r="U111" s="203">
        <f t="shared" si="24"/>
        <v>0</v>
      </c>
      <c r="V111" s="203">
        <f t="shared" si="24"/>
        <v>0</v>
      </c>
      <c r="W111" s="203">
        <f t="shared" si="24"/>
        <v>0</v>
      </c>
      <c r="X111" s="203">
        <f t="shared" si="24"/>
        <v>0</v>
      </c>
      <c r="Y111" s="203">
        <f t="shared" si="24"/>
        <v>0</v>
      </c>
      <c r="Z111" s="203">
        <f t="shared" si="24"/>
        <v>0</v>
      </c>
      <c r="AA111" s="203">
        <f t="shared" si="24"/>
        <v>0</v>
      </c>
      <c r="AB111" s="203">
        <f t="shared" si="24"/>
        <v>0</v>
      </c>
      <c r="AC111" s="203">
        <f t="shared" si="24"/>
        <v>0</v>
      </c>
      <c r="AD111" s="203">
        <f t="shared" si="24"/>
        <v>0</v>
      </c>
      <c r="AE111" s="203">
        <f t="shared" si="24"/>
        <v>0</v>
      </c>
      <c r="AF111" s="203">
        <f t="shared" si="24"/>
        <v>0</v>
      </c>
      <c r="AG111" s="203">
        <f t="shared" si="24"/>
        <v>0</v>
      </c>
      <c r="AH111" s="203">
        <f t="shared" si="24"/>
        <v>0</v>
      </c>
      <c r="AI111" s="203">
        <f t="shared" si="24"/>
        <v>0</v>
      </c>
      <c r="AJ111" s="203">
        <f t="shared" si="24"/>
        <v>0</v>
      </c>
      <c r="AK111" s="203">
        <f t="shared" si="24"/>
        <v>0</v>
      </c>
      <c r="AL111" s="203">
        <f t="shared" si="24"/>
        <v>0</v>
      </c>
      <c r="AM111" s="201">
        <f t="shared" si="24"/>
        <v>0</v>
      </c>
      <c r="AN111" s="237"/>
      <c r="AO111" s="37"/>
    </row>
    <row r="112" spans="2:41" s="65" customFormat="1" ht="16.5" customHeight="1">
      <c r="B112" s="194"/>
      <c r="C112" s="195" t="s">
        <v>229</v>
      </c>
      <c r="D112" s="204">
        <v>0</v>
      </c>
      <c r="E112" s="204">
        <v>0</v>
      </c>
      <c r="F112" s="204">
        <v>0</v>
      </c>
      <c r="G112" s="204">
        <v>0</v>
      </c>
      <c r="H112" s="204">
        <v>0</v>
      </c>
      <c r="I112" s="204">
        <v>0</v>
      </c>
      <c r="J112" s="204">
        <v>0</v>
      </c>
      <c r="K112" s="204">
        <v>0</v>
      </c>
      <c r="L112" s="204">
        <v>0</v>
      </c>
      <c r="M112" s="204">
        <v>0</v>
      </c>
      <c r="N112" s="204">
        <v>0</v>
      </c>
      <c r="O112" s="204">
        <v>0</v>
      </c>
      <c r="P112" s="204">
        <v>0</v>
      </c>
      <c r="Q112" s="204">
        <v>0</v>
      </c>
      <c r="R112" s="204">
        <v>0</v>
      </c>
      <c r="S112" s="204">
        <v>0</v>
      </c>
      <c r="T112" s="204">
        <v>0</v>
      </c>
      <c r="U112" s="204">
        <v>0</v>
      </c>
      <c r="V112" s="204">
        <v>0</v>
      </c>
      <c r="W112" s="204">
        <v>0</v>
      </c>
      <c r="X112" s="204">
        <v>0</v>
      </c>
      <c r="Y112" s="204">
        <v>0</v>
      </c>
      <c r="Z112" s="204">
        <v>0</v>
      </c>
      <c r="AA112" s="204">
        <v>0</v>
      </c>
      <c r="AB112" s="204">
        <v>0</v>
      </c>
      <c r="AC112" s="204">
        <v>0</v>
      </c>
      <c r="AD112" s="204">
        <v>0</v>
      </c>
      <c r="AE112" s="204">
        <v>0</v>
      </c>
      <c r="AF112" s="204">
        <v>0</v>
      </c>
      <c r="AG112" s="204">
        <v>0</v>
      </c>
      <c r="AH112" s="204">
        <v>0</v>
      </c>
      <c r="AI112" s="204">
        <v>0</v>
      </c>
      <c r="AJ112" s="204">
        <v>0</v>
      </c>
      <c r="AK112" s="204">
        <v>0</v>
      </c>
      <c r="AL112" s="204">
        <v>0</v>
      </c>
      <c r="AM112" s="218">
        <v>0</v>
      </c>
      <c r="AN112" s="239"/>
      <c r="AO112" s="64"/>
    </row>
    <row r="113" spans="2:41" s="65" customFormat="1" ht="16.5" customHeight="1">
      <c r="B113" s="194"/>
      <c r="C113" s="197" t="s">
        <v>230</v>
      </c>
      <c r="D113" s="204">
        <v>0</v>
      </c>
      <c r="E113" s="204">
        <v>0</v>
      </c>
      <c r="F113" s="204">
        <v>0</v>
      </c>
      <c r="G113" s="204">
        <v>0</v>
      </c>
      <c r="H113" s="204">
        <v>0</v>
      </c>
      <c r="I113" s="204">
        <v>0</v>
      </c>
      <c r="J113" s="204">
        <v>0</v>
      </c>
      <c r="K113" s="204">
        <v>0</v>
      </c>
      <c r="L113" s="204">
        <v>0</v>
      </c>
      <c r="M113" s="204">
        <v>0</v>
      </c>
      <c r="N113" s="204">
        <v>0</v>
      </c>
      <c r="O113" s="204">
        <v>0</v>
      </c>
      <c r="P113" s="204">
        <v>0</v>
      </c>
      <c r="Q113" s="204">
        <v>0</v>
      </c>
      <c r="R113" s="204">
        <v>0</v>
      </c>
      <c r="S113" s="204">
        <v>0</v>
      </c>
      <c r="T113" s="204">
        <v>0</v>
      </c>
      <c r="U113" s="204">
        <v>0</v>
      </c>
      <c r="V113" s="204">
        <v>0</v>
      </c>
      <c r="W113" s="204">
        <v>0</v>
      </c>
      <c r="X113" s="204">
        <v>0</v>
      </c>
      <c r="Y113" s="204">
        <v>0</v>
      </c>
      <c r="Z113" s="204">
        <v>0</v>
      </c>
      <c r="AA113" s="204">
        <v>0</v>
      </c>
      <c r="AB113" s="204">
        <v>0</v>
      </c>
      <c r="AC113" s="204">
        <v>0</v>
      </c>
      <c r="AD113" s="204">
        <v>0</v>
      </c>
      <c r="AE113" s="204">
        <v>0</v>
      </c>
      <c r="AF113" s="204">
        <v>0</v>
      </c>
      <c r="AG113" s="204">
        <v>0</v>
      </c>
      <c r="AH113" s="204">
        <v>0</v>
      </c>
      <c r="AI113" s="204">
        <v>0</v>
      </c>
      <c r="AJ113" s="204">
        <v>0</v>
      </c>
      <c r="AK113" s="204">
        <v>0</v>
      </c>
      <c r="AL113" s="204">
        <v>0</v>
      </c>
      <c r="AM113" s="218">
        <v>0</v>
      </c>
      <c r="AN113" s="239"/>
      <c r="AO113" s="64"/>
    </row>
    <row r="114" spans="2:41" s="38" customFormat="1" ht="30" customHeight="1">
      <c r="B114" s="302"/>
      <c r="C114" s="148" t="s">
        <v>18</v>
      </c>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10"/>
      <c r="AN114" s="237"/>
      <c r="AO114" s="37"/>
    </row>
    <row r="115" spans="2:40" s="34" customFormat="1" ht="16.5" customHeight="1">
      <c r="B115" s="296"/>
      <c r="C115" s="145" t="s">
        <v>10</v>
      </c>
      <c r="D115" s="198">
        <f aca="true" t="shared" si="25" ref="D115:AM115">D116+D117</f>
        <v>0</v>
      </c>
      <c r="E115" s="198">
        <f t="shared" si="25"/>
        <v>0</v>
      </c>
      <c r="F115" s="198">
        <f t="shared" si="25"/>
        <v>0</v>
      </c>
      <c r="G115" s="198">
        <f t="shared" si="25"/>
        <v>0</v>
      </c>
      <c r="H115" s="198">
        <f t="shared" si="25"/>
        <v>0</v>
      </c>
      <c r="I115" s="198">
        <f t="shared" si="25"/>
        <v>0</v>
      </c>
      <c r="J115" s="198">
        <f t="shared" si="25"/>
        <v>0</v>
      </c>
      <c r="K115" s="198">
        <f t="shared" si="25"/>
        <v>0</v>
      </c>
      <c r="L115" s="198">
        <f t="shared" si="25"/>
        <v>0</v>
      </c>
      <c r="M115" s="198">
        <f t="shared" si="25"/>
        <v>0</v>
      </c>
      <c r="N115" s="198">
        <f t="shared" si="25"/>
        <v>0</v>
      </c>
      <c r="O115" s="198">
        <f t="shared" si="25"/>
        <v>0</v>
      </c>
      <c r="P115" s="198">
        <f t="shared" si="25"/>
        <v>0</v>
      </c>
      <c r="Q115" s="198">
        <f t="shared" si="25"/>
        <v>0</v>
      </c>
      <c r="R115" s="198">
        <f t="shared" si="25"/>
        <v>0</v>
      </c>
      <c r="S115" s="198">
        <f t="shared" si="25"/>
        <v>0</v>
      </c>
      <c r="T115" s="198">
        <f t="shared" si="25"/>
        <v>0</v>
      </c>
      <c r="U115" s="198">
        <f t="shared" si="25"/>
        <v>0</v>
      </c>
      <c r="V115" s="198">
        <f t="shared" si="25"/>
        <v>0</v>
      </c>
      <c r="W115" s="198">
        <f t="shared" si="25"/>
        <v>0</v>
      </c>
      <c r="X115" s="198">
        <f t="shared" si="25"/>
        <v>0</v>
      </c>
      <c r="Y115" s="198">
        <f t="shared" si="25"/>
        <v>0</v>
      </c>
      <c r="Z115" s="198">
        <f t="shared" si="25"/>
        <v>0</v>
      </c>
      <c r="AA115" s="198">
        <f t="shared" si="25"/>
        <v>0</v>
      </c>
      <c r="AB115" s="198">
        <f t="shared" si="25"/>
        <v>0</v>
      </c>
      <c r="AC115" s="198">
        <f t="shared" si="25"/>
        <v>0</v>
      </c>
      <c r="AD115" s="198">
        <f t="shared" si="25"/>
        <v>0</v>
      </c>
      <c r="AE115" s="198">
        <f t="shared" si="25"/>
        <v>0</v>
      </c>
      <c r="AF115" s="198">
        <f t="shared" si="25"/>
        <v>0</v>
      </c>
      <c r="AG115" s="198">
        <f t="shared" si="25"/>
        <v>0</v>
      </c>
      <c r="AH115" s="198">
        <f t="shared" si="25"/>
        <v>0</v>
      </c>
      <c r="AI115" s="198">
        <f t="shared" si="25"/>
        <v>0</v>
      </c>
      <c r="AJ115" s="198">
        <f t="shared" si="25"/>
        <v>0</v>
      </c>
      <c r="AK115" s="198">
        <f t="shared" si="25"/>
        <v>0</v>
      </c>
      <c r="AL115" s="198">
        <f t="shared" si="25"/>
        <v>0</v>
      </c>
      <c r="AM115" s="208">
        <f t="shared" si="25"/>
        <v>0</v>
      </c>
      <c r="AN115" s="238"/>
    </row>
    <row r="116" spans="2:40" s="34" customFormat="1" ht="16.5" customHeight="1">
      <c r="B116" s="297"/>
      <c r="C116" s="147" t="s">
        <v>58</v>
      </c>
      <c r="D116" s="198">
        <v>0</v>
      </c>
      <c r="E116" s="198">
        <v>0</v>
      </c>
      <c r="F116" s="198">
        <v>0</v>
      </c>
      <c r="G116" s="198">
        <v>0</v>
      </c>
      <c r="H116" s="198">
        <v>0</v>
      </c>
      <c r="I116" s="198">
        <v>0</v>
      </c>
      <c r="J116" s="198">
        <v>0</v>
      </c>
      <c r="K116" s="198">
        <v>0</v>
      </c>
      <c r="L116" s="198">
        <v>0</v>
      </c>
      <c r="M116" s="198">
        <v>0</v>
      </c>
      <c r="N116" s="198">
        <v>0</v>
      </c>
      <c r="O116" s="198">
        <v>0</v>
      </c>
      <c r="P116" s="198">
        <v>0</v>
      </c>
      <c r="Q116" s="198">
        <v>0</v>
      </c>
      <c r="R116" s="198">
        <v>0</v>
      </c>
      <c r="S116" s="198">
        <v>0</v>
      </c>
      <c r="T116" s="198">
        <v>0</v>
      </c>
      <c r="U116" s="198">
        <v>0</v>
      </c>
      <c r="V116" s="198">
        <v>0</v>
      </c>
      <c r="W116" s="198">
        <v>0</v>
      </c>
      <c r="X116" s="198">
        <v>0</v>
      </c>
      <c r="Y116" s="198">
        <v>0</v>
      </c>
      <c r="Z116" s="198">
        <v>0</v>
      </c>
      <c r="AA116" s="198">
        <v>0</v>
      </c>
      <c r="AB116" s="198">
        <v>0</v>
      </c>
      <c r="AC116" s="198">
        <v>0</v>
      </c>
      <c r="AD116" s="198">
        <v>0</v>
      </c>
      <c r="AE116" s="198">
        <v>0</v>
      </c>
      <c r="AF116" s="198">
        <v>0</v>
      </c>
      <c r="AG116" s="198">
        <v>0</v>
      </c>
      <c r="AH116" s="198">
        <v>0</v>
      </c>
      <c r="AI116" s="198">
        <v>0</v>
      </c>
      <c r="AJ116" s="198">
        <v>0</v>
      </c>
      <c r="AK116" s="198">
        <v>0</v>
      </c>
      <c r="AL116" s="198">
        <v>0</v>
      </c>
      <c r="AM116" s="208">
        <v>0</v>
      </c>
      <c r="AN116" s="238"/>
    </row>
    <row r="117" spans="2:40" s="34" customFormat="1" ht="16.5" customHeight="1">
      <c r="B117" s="297"/>
      <c r="C117" s="147" t="s">
        <v>59</v>
      </c>
      <c r="D117" s="198">
        <v>0</v>
      </c>
      <c r="E117" s="198">
        <v>0</v>
      </c>
      <c r="F117" s="198">
        <v>0</v>
      </c>
      <c r="G117" s="198">
        <v>0</v>
      </c>
      <c r="H117" s="198">
        <v>0</v>
      </c>
      <c r="I117" s="198">
        <v>0</v>
      </c>
      <c r="J117" s="198">
        <v>0</v>
      </c>
      <c r="K117" s="198">
        <v>0</v>
      </c>
      <c r="L117" s="198">
        <v>0</v>
      </c>
      <c r="M117" s="198">
        <v>0</v>
      </c>
      <c r="N117" s="198">
        <v>0</v>
      </c>
      <c r="O117" s="198">
        <v>0</v>
      </c>
      <c r="P117" s="198">
        <v>0</v>
      </c>
      <c r="Q117" s="198">
        <v>0</v>
      </c>
      <c r="R117" s="198">
        <v>0</v>
      </c>
      <c r="S117" s="198">
        <v>0</v>
      </c>
      <c r="T117" s="198">
        <v>0</v>
      </c>
      <c r="U117" s="198">
        <v>0</v>
      </c>
      <c r="V117" s="198">
        <v>0</v>
      </c>
      <c r="W117" s="198">
        <v>0</v>
      </c>
      <c r="X117" s="198">
        <v>0</v>
      </c>
      <c r="Y117" s="198">
        <v>0</v>
      </c>
      <c r="Z117" s="198">
        <v>0</v>
      </c>
      <c r="AA117" s="198">
        <v>0</v>
      </c>
      <c r="AB117" s="198">
        <v>0</v>
      </c>
      <c r="AC117" s="198">
        <v>0</v>
      </c>
      <c r="AD117" s="198">
        <v>0</v>
      </c>
      <c r="AE117" s="198">
        <v>0</v>
      </c>
      <c r="AF117" s="198">
        <v>0</v>
      </c>
      <c r="AG117" s="198">
        <v>0</v>
      </c>
      <c r="AH117" s="198">
        <v>0</v>
      </c>
      <c r="AI117" s="198">
        <v>0</v>
      </c>
      <c r="AJ117" s="198">
        <v>0</v>
      </c>
      <c r="AK117" s="198">
        <v>0</v>
      </c>
      <c r="AL117" s="198">
        <v>0</v>
      </c>
      <c r="AM117" s="208">
        <v>0</v>
      </c>
      <c r="AN117" s="238"/>
    </row>
    <row r="118" spans="2:40" s="34" customFormat="1" ht="30" customHeight="1">
      <c r="B118" s="296"/>
      <c r="C118" s="145" t="s">
        <v>11</v>
      </c>
      <c r="D118" s="198">
        <f aca="true" t="shared" si="26" ref="D118:AM118">D119+D120</f>
        <v>0</v>
      </c>
      <c r="E118" s="198">
        <f t="shared" si="26"/>
        <v>0</v>
      </c>
      <c r="F118" s="198">
        <f t="shared" si="26"/>
        <v>0</v>
      </c>
      <c r="G118" s="198">
        <f t="shared" si="26"/>
        <v>0</v>
      </c>
      <c r="H118" s="198">
        <f t="shared" si="26"/>
        <v>0</v>
      </c>
      <c r="I118" s="198">
        <f t="shared" si="26"/>
        <v>0</v>
      </c>
      <c r="J118" s="198">
        <f t="shared" si="26"/>
        <v>0</v>
      </c>
      <c r="K118" s="198">
        <f t="shared" si="26"/>
        <v>0</v>
      </c>
      <c r="L118" s="198">
        <f t="shared" si="26"/>
        <v>0</v>
      </c>
      <c r="M118" s="198">
        <f t="shared" si="26"/>
        <v>0</v>
      </c>
      <c r="N118" s="198">
        <f t="shared" si="26"/>
        <v>0</v>
      </c>
      <c r="O118" s="198">
        <f t="shared" si="26"/>
        <v>0</v>
      </c>
      <c r="P118" s="198">
        <f t="shared" si="26"/>
        <v>0</v>
      </c>
      <c r="Q118" s="198">
        <f t="shared" si="26"/>
        <v>0</v>
      </c>
      <c r="R118" s="198">
        <f t="shared" si="26"/>
        <v>0</v>
      </c>
      <c r="S118" s="198">
        <f t="shared" si="26"/>
        <v>0</v>
      </c>
      <c r="T118" s="198">
        <f t="shared" si="26"/>
        <v>0</v>
      </c>
      <c r="U118" s="198">
        <f t="shared" si="26"/>
        <v>0</v>
      </c>
      <c r="V118" s="198">
        <f t="shared" si="26"/>
        <v>0</v>
      </c>
      <c r="W118" s="198">
        <f t="shared" si="26"/>
        <v>0</v>
      </c>
      <c r="X118" s="198">
        <f t="shared" si="26"/>
        <v>0</v>
      </c>
      <c r="Y118" s="198">
        <f t="shared" si="26"/>
        <v>0</v>
      </c>
      <c r="Z118" s="198">
        <f t="shared" si="26"/>
        <v>0</v>
      </c>
      <c r="AA118" s="198">
        <f t="shared" si="26"/>
        <v>0</v>
      </c>
      <c r="AB118" s="198">
        <f t="shared" si="26"/>
        <v>0</v>
      </c>
      <c r="AC118" s="198">
        <f t="shared" si="26"/>
        <v>0</v>
      </c>
      <c r="AD118" s="198">
        <f t="shared" si="26"/>
        <v>0</v>
      </c>
      <c r="AE118" s="198">
        <f t="shared" si="26"/>
        <v>0</v>
      </c>
      <c r="AF118" s="198">
        <f t="shared" si="26"/>
        <v>0</v>
      </c>
      <c r="AG118" s="198">
        <f t="shared" si="26"/>
        <v>0</v>
      </c>
      <c r="AH118" s="198">
        <f t="shared" si="26"/>
        <v>0</v>
      </c>
      <c r="AI118" s="198">
        <f t="shared" si="26"/>
        <v>0</v>
      </c>
      <c r="AJ118" s="198">
        <f t="shared" si="26"/>
        <v>0</v>
      </c>
      <c r="AK118" s="198">
        <f t="shared" si="26"/>
        <v>0</v>
      </c>
      <c r="AL118" s="198">
        <f t="shared" si="26"/>
        <v>0</v>
      </c>
      <c r="AM118" s="208">
        <f t="shared" si="26"/>
        <v>0</v>
      </c>
      <c r="AN118" s="238"/>
    </row>
    <row r="119" spans="2:40" s="34" customFormat="1" ht="16.5" customHeight="1">
      <c r="B119" s="296"/>
      <c r="C119" s="147" t="s">
        <v>58</v>
      </c>
      <c r="D119" s="198">
        <v>0</v>
      </c>
      <c r="E119" s="198">
        <v>0</v>
      </c>
      <c r="F119" s="198">
        <v>0</v>
      </c>
      <c r="G119" s="198">
        <v>0</v>
      </c>
      <c r="H119" s="198">
        <v>0</v>
      </c>
      <c r="I119" s="198">
        <v>0</v>
      </c>
      <c r="J119" s="198">
        <v>0</v>
      </c>
      <c r="K119" s="198">
        <v>0</v>
      </c>
      <c r="L119" s="198">
        <v>0</v>
      </c>
      <c r="M119" s="198">
        <v>0</v>
      </c>
      <c r="N119" s="198">
        <v>0</v>
      </c>
      <c r="O119" s="198">
        <v>0</v>
      </c>
      <c r="P119" s="198">
        <v>0</v>
      </c>
      <c r="Q119" s="198">
        <v>0</v>
      </c>
      <c r="R119" s="198">
        <v>0</v>
      </c>
      <c r="S119" s="198">
        <v>0</v>
      </c>
      <c r="T119" s="198">
        <v>0</v>
      </c>
      <c r="U119" s="198">
        <v>0</v>
      </c>
      <c r="V119" s="198">
        <v>0</v>
      </c>
      <c r="W119" s="198">
        <v>0</v>
      </c>
      <c r="X119" s="198">
        <v>0</v>
      </c>
      <c r="Y119" s="198">
        <v>0</v>
      </c>
      <c r="Z119" s="198">
        <v>0</v>
      </c>
      <c r="AA119" s="198">
        <v>0</v>
      </c>
      <c r="AB119" s="198">
        <v>0</v>
      </c>
      <c r="AC119" s="198">
        <v>0</v>
      </c>
      <c r="AD119" s="198">
        <v>0</v>
      </c>
      <c r="AE119" s="198">
        <v>0</v>
      </c>
      <c r="AF119" s="198">
        <v>0</v>
      </c>
      <c r="AG119" s="198">
        <v>0</v>
      </c>
      <c r="AH119" s="198">
        <v>0</v>
      </c>
      <c r="AI119" s="198">
        <v>0</v>
      </c>
      <c r="AJ119" s="198">
        <v>0</v>
      </c>
      <c r="AK119" s="198">
        <v>0</v>
      </c>
      <c r="AL119" s="198">
        <v>0</v>
      </c>
      <c r="AM119" s="208">
        <v>0</v>
      </c>
      <c r="AN119" s="238"/>
    </row>
    <row r="120" spans="2:40" s="34" customFormat="1" ht="16.5" customHeight="1">
      <c r="B120" s="296"/>
      <c r="C120" s="147" t="s">
        <v>59</v>
      </c>
      <c r="D120" s="198">
        <v>0</v>
      </c>
      <c r="E120" s="198">
        <v>0</v>
      </c>
      <c r="F120" s="198">
        <v>0</v>
      </c>
      <c r="G120" s="198">
        <v>0</v>
      </c>
      <c r="H120" s="198">
        <v>0</v>
      </c>
      <c r="I120" s="198">
        <v>0</v>
      </c>
      <c r="J120" s="198">
        <v>0</v>
      </c>
      <c r="K120" s="198">
        <v>0</v>
      </c>
      <c r="L120" s="198">
        <v>0</v>
      </c>
      <c r="M120" s="198">
        <v>0</v>
      </c>
      <c r="N120" s="198">
        <v>0</v>
      </c>
      <c r="O120" s="198">
        <v>0</v>
      </c>
      <c r="P120" s="198">
        <v>0</v>
      </c>
      <c r="Q120" s="198">
        <v>0</v>
      </c>
      <c r="R120" s="198">
        <v>0</v>
      </c>
      <c r="S120" s="198">
        <v>0</v>
      </c>
      <c r="T120" s="198">
        <v>0</v>
      </c>
      <c r="U120" s="198">
        <v>0</v>
      </c>
      <c r="V120" s="198">
        <v>0</v>
      </c>
      <c r="W120" s="198">
        <v>0</v>
      </c>
      <c r="X120" s="198">
        <v>0</v>
      </c>
      <c r="Y120" s="198">
        <v>0</v>
      </c>
      <c r="Z120" s="198">
        <v>0</v>
      </c>
      <c r="AA120" s="198">
        <v>0</v>
      </c>
      <c r="AB120" s="198">
        <v>0</v>
      </c>
      <c r="AC120" s="198">
        <v>0</v>
      </c>
      <c r="AD120" s="198">
        <v>0</v>
      </c>
      <c r="AE120" s="198">
        <v>0</v>
      </c>
      <c r="AF120" s="198">
        <v>0</v>
      </c>
      <c r="AG120" s="198">
        <v>0</v>
      </c>
      <c r="AH120" s="198">
        <v>0</v>
      </c>
      <c r="AI120" s="198">
        <v>0</v>
      </c>
      <c r="AJ120" s="198">
        <v>0</v>
      </c>
      <c r="AK120" s="198">
        <v>0</v>
      </c>
      <c r="AL120" s="198">
        <v>0</v>
      </c>
      <c r="AM120" s="208">
        <v>0</v>
      </c>
      <c r="AN120" s="238"/>
    </row>
    <row r="121" spans="2:40" s="38" customFormat="1" ht="30" customHeight="1">
      <c r="B121" s="298"/>
      <c r="C121" s="299" t="s">
        <v>180</v>
      </c>
      <c r="D121" s="202">
        <v>0</v>
      </c>
      <c r="E121" s="202">
        <v>0</v>
      </c>
      <c r="F121" s="202">
        <v>0</v>
      </c>
      <c r="G121" s="202">
        <v>0</v>
      </c>
      <c r="H121" s="202">
        <v>0</v>
      </c>
      <c r="I121" s="202">
        <v>0</v>
      </c>
      <c r="J121" s="202">
        <v>0</v>
      </c>
      <c r="K121" s="202">
        <v>0</v>
      </c>
      <c r="L121" s="202">
        <v>0</v>
      </c>
      <c r="M121" s="202">
        <v>0</v>
      </c>
      <c r="N121" s="202">
        <v>0</v>
      </c>
      <c r="O121" s="202">
        <v>0</v>
      </c>
      <c r="P121" s="202">
        <v>0</v>
      </c>
      <c r="Q121" s="202">
        <v>0</v>
      </c>
      <c r="R121" s="202">
        <v>0</v>
      </c>
      <c r="S121" s="202">
        <v>0</v>
      </c>
      <c r="T121" s="202">
        <v>0</v>
      </c>
      <c r="U121" s="202">
        <v>0</v>
      </c>
      <c r="V121" s="202">
        <v>0</v>
      </c>
      <c r="W121" s="202">
        <v>0</v>
      </c>
      <c r="X121" s="202">
        <v>0</v>
      </c>
      <c r="Y121" s="202">
        <v>0</v>
      </c>
      <c r="Z121" s="202">
        <v>0</v>
      </c>
      <c r="AA121" s="202">
        <v>0</v>
      </c>
      <c r="AB121" s="202">
        <v>0</v>
      </c>
      <c r="AC121" s="202">
        <v>0</v>
      </c>
      <c r="AD121" s="202">
        <v>0</v>
      </c>
      <c r="AE121" s="202">
        <v>0</v>
      </c>
      <c r="AF121" s="202">
        <v>0</v>
      </c>
      <c r="AG121" s="202">
        <v>0</v>
      </c>
      <c r="AH121" s="202">
        <v>0</v>
      </c>
      <c r="AI121" s="202">
        <v>0</v>
      </c>
      <c r="AJ121" s="202">
        <v>0</v>
      </c>
      <c r="AK121" s="202">
        <v>0</v>
      </c>
      <c r="AL121" s="202">
        <v>0</v>
      </c>
      <c r="AM121" s="219">
        <v>0</v>
      </c>
      <c r="AN121" s="237"/>
    </row>
    <row r="122" spans="2:40" s="34" customFormat="1" ht="16.5" customHeight="1">
      <c r="B122" s="297"/>
      <c r="C122" s="147" t="s">
        <v>70</v>
      </c>
      <c r="D122" s="198">
        <v>0</v>
      </c>
      <c r="E122" s="198">
        <v>0</v>
      </c>
      <c r="F122" s="198">
        <v>0</v>
      </c>
      <c r="G122" s="198">
        <v>0</v>
      </c>
      <c r="H122" s="198">
        <v>0</v>
      </c>
      <c r="I122" s="198">
        <v>0</v>
      </c>
      <c r="J122" s="198">
        <v>0</v>
      </c>
      <c r="K122" s="198">
        <v>0</v>
      </c>
      <c r="L122" s="198">
        <v>0</v>
      </c>
      <c r="M122" s="198">
        <v>0</v>
      </c>
      <c r="N122" s="198">
        <v>0</v>
      </c>
      <c r="O122" s="198">
        <v>0</v>
      </c>
      <c r="P122" s="198">
        <v>0</v>
      </c>
      <c r="Q122" s="198">
        <v>0</v>
      </c>
      <c r="R122" s="198">
        <v>0</v>
      </c>
      <c r="S122" s="198">
        <v>0</v>
      </c>
      <c r="T122" s="198">
        <v>0</v>
      </c>
      <c r="U122" s="198">
        <v>0</v>
      </c>
      <c r="V122" s="198">
        <v>0</v>
      </c>
      <c r="W122" s="198">
        <v>0</v>
      </c>
      <c r="X122" s="198">
        <v>0</v>
      </c>
      <c r="Y122" s="198">
        <v>0</v>
      </c>
      <c r="Z122" s="198">
        <v>0</v>
      </c>
      <c r="AA122" s="198">
        <v>0</v>
      </c>
      <c r="AB122" s="198">
        <v>0</v>
      </c>
      <c r="AC122" s="198">
        <v>0</v>
      </c>
      <c r="AD122" s="198">
        <v>0</v>
      </c>
      <c r="AE122" s="198">
        <v>0</v>
      </c>
      <c r="AF122" s="198">
        <v>0</v>
      </c>
      <c r="AG122" s="198">
        <v>0</v>
      </c>
      <c r="AH122" s="198">
        <v>0</v>
      </c>
      <c r="AI122" s="198">
        <v>0</v>
      </c>
      <c r="AJ122" s="198">
        <v>0</v>
      </c>
      <c r="AK122" s="198">
        <v>0</v>
      </c>
      <c r="AL122" s="198">
        <v>0</v>
      </c>
      <c r="AM122" s="208">
        <v>0</v>
      </c>
      <c r="AN122" s="238"/>
    </row>
    <row r="123" spans="2:40" s="34" customFormat="1" ht="16.5" customHeight="1">
      <c r="B123" s="297"/>
      <c r="C123" s="147" t="s">
        <v>270</v>
      </c>
      <c r="D123" s="198">
        <v>0</v>
      </c>
      <c r="E123" s="198">
        <v>0</v>
      </c>
      <c r="F123" s="198">
        <v>0</v>
      </c>
      <c r="G123" s="198">
        <v>0</v>
      </c>
      <c r="H123" s="198">
        <v>0</v>
      </c>
      <c r="I123" s="198">
        <v>0</v>
      </c>
      <c r="J123" s="198">
        <v>0</v>
      </c>
      <c r="K123" s="198">
        <v>0</v>
      </c>
      <c r="L123" s="198">
        <v>0</v>
      </c>
      <c r="M123" s="198">
        <v>0</v>
      </c>
      <c r="N123" s="198">
        <v>0</v>
      </c>
      <c r="O123" s="198">
        <v>0</v>
      </c>
      <c r="P123" s="198">
        <v>0</v>
      </c>
      <c r="Q123" s="198">
        <v>0</v>
      </c>
      <c r="R123" s="198">
        <v>0</v>
      </c>
      <c r="S123" s="198">
        <v>0</v>
      </c>
      <c r="T123" s="198">
        <v>0</v>
      </c>
      <c r="U123" s="198">
        <v>0</v>
      </c>
      <c r="V123" s="198">
        <v>0</v>
      </c>
      <c r="W123" s="198">
        <v>0</v>
      </c>
      <c r="X123" s="198">
        <v>0</v>
      </c>
      <c r="Y123" s="198">
        <v>0</v>
      </c>
      <c r="Z123" s="198">
        <v>0</v>
      </c>
      <c r="AA123" s="198">
        <v>0</v>
      </c>
      <c r="AB123" s="198">
        <v>0</v>
      </c>
      <c r="AC123" s="198">
        <v>0</v>
      </c>
      <c r="AD123" s="198">
        <v>0</v>
      </c>
      <c r="AE123" s="198">
        <v>0</v>
      </c>
      <c r="AF123" s="198">
        <v>0</v>
      </c>
      <c r="AG123" s="198">
        <v>0</v>
      </c>
      <c r="AH123" s="198">
        <v>0</v>
      </c>
      <c r="AI123" s="198">
        <v>0</v>
      </c>
      <c r="AJ123" s="198">
        <v>0</v>
      </c>
      <c r="AK123" s="198">
        <v>0</v>
      </c>
      <c r="AL123" s="198">
        <v>0</v>
      </c>
      <c r="AM123" s="208">
        <v>0</v>
      </c>
      <c r="AN123" s="238"/>
    </row>
    <row r="124" spans="2:40" s="34" customFormat="1" ht="16.5" customHeight="1">
      <c r="B124" s="297"/>
      <c r="C124" s="147" t="s">
        <v>181</v>
      </c>
      <c r="D124" s="198">
        <v>0</v>
      </c>
      <c r="E124" s="198">
        <v>0</v>
      </c>
      <c r="F124" s="198">
        <v>0</v>
      </c>
      <c r="G124" s="198">
        <v>0</v>
      </c>
      <c r="H124" s="198">
        <v>0</v>
      </c>
      <c r="I124" s="198">
        <v>0</v>
      </c>
      <c r="J124" s="198">
        <v>0</v>
      </c>
      <c r="K124" s="198">
        <v>0</v>
      </c>
      <c r="L124" s="198">
        <v>0</v>
      </c>
      <c r="M124" s="198">
        <v>0</v>
      </c>
      <c r="N124" s="198">
        <v>0</v>
      </c>
      <c r="O124" s="198">
        <v>0</v>
      </c>
      <c r="P124" s="198">
        <v>0</v>
      </c>
      <c r="Q124" s="198">
        <v>0</v>
      </c>
      <c r="R124" s="198">
        <v>0</v>
      </c>
      <c r="S124" s="198">
        <v>0</v>
      </c>
      <c r="T124" s="198">
        <v>0</v>
      </c>
      <c r="U124" s="198">
        <v>0</v>
      </c>
      <c r="V124" s="198">
        <v>0</v>
      </c>
      <c r="W124" s="198">
        <v>0</v>
      </c>
      <c r="X124" s="198">
        <v>0</v>
      </c>
      <c r="Y124" s="198">
        <v>0</v>
      </c>
      <c r="Z124" s="198">
        <v>0</v>
      </c>
      <c r="AA124" s="198">
        <v>0</v>
      </c>
      <c r="AB124" s="198">
        <v>0</v>
      </c>
      <c r="AC124" s="198">
        <v>0</v>
      </c>
      <c r="AD124" s="198">
        <v>0</v>
      </c>
      <c r="AE124" s="198">
        <v>0</v>
      </c>
      <c r="AF124" s="198">
        <v>0</v>
      </c>
      <c r="AG124" s="198">
        <v>0</v>
      </c>
      <c r="AH124" s="198">
        <v>0</v>
      </c>
      <c r="AI124" s="198">
        <v>0</v>
      </c>
      <c r="AJ124" s="198">
        <v>0</v>
      </c>
      <c r="AK124" s="198">
        <v>0</v>
      </c>
      <c r="AL124" s="198">
        <v>0</v>
      </c>
      <c r="AM124" s="208">
        <v>0</v>
      </c>
      <c r="AN124" s="238"/>
    </row>
    <row r="125" spans="2:40" s="34" customFormat="1" ht="16.5" customHeight="1">
      <c r="B125" s="297"/>
      <c r="C125" s="303" t="s">
        <v>51</v>
      </c>
      <c r="D125" s="198">
        <v>0</v>
      </c>
      <c r="E125" s="198">
        <v>0</v>
      </c>
      <c r="F125" s="198">
        <v>0</v>
      </c>
      <c r="G125" s="198">
        <v>0</v>
      </c>
      <c r="H125" s="198">
        <v>0</v>
      </c>
      <c r="I125" s="198">
        <v>0</v>
      </c>
      <c r="J125" s="198">
        <v>0</v>
      </c>
      <c r="K125" s="198">
        <v>0</v>
      </c>
      <c r="L125" s="198">
        <v>0</v>
      </c>
      <c r="M125" s="198">
        <v>0</v>
      </c>
      <c r="N125" s="198">
        <v>0</v>
      </c>
      <c r="O125" s="198">
        <v>0</v>
      </c>
      <c r="P125" s="198">
        <v>0</v>
      </c>
      <c r="Q125" s="198">
        <v>0</v>
      </c>
      <c r="R125" s="198">
        <v>0</v>
      </c>
      <c r="S125" s="198">
        <v>0</v>
      </c>
      <c r="T125" s="198">
        <v>0</v>
      </c>
      <c r="U125" s="198">
        <v>0</v>
      </c>
      <c r="V125" s="198">
        <v>0</v>
      </c>
      <c r="W125" s="198">
        <v>0</v>
      </c>
      <c r="X125" s="198">
        <v>0</v>
      </c>
      <c r="Y125" s="198">
        <v>0</v>
      </c>
      <c r="Z125" s="198">
        <v>0</v>
      </c>
      <c r="AA125" s="198">
        <v>0</v>
      </c>
      <c r="AB125" s="198">
        <v>0</v>
      </c>
      <c r="AC125" s="198">
        <v>0</v>
      </c>
      <c r="AD125" s="198">
        <v>0</v>
      </c>
      <c r="AE125" s="198">
        <v>0</v>
      </c>
      <c r="AF125" s="198">
        <v>0</v>
      </c>
      <c r="AG125" s="198">
        <v>0</v>
      </c>
      <c r="AH125" s="198">
        <v>0</v>
      </c>
      <c r="AI125" s="198">
        <v>0</v>
      </c>
      <c r="AJ125" s="198">
        <v>0</v>
      </c>
      <c r="AK125" s="198">
        <v>0</v>
      </c>
      <c r="AL125" s="198">
        <v>0</v>
      </c>
      <c r="AM125" s="208">
        <v>0</v>
      </c>
      <c r="AN125" s="238"/>
    </row>
    <row r="126" spans="2:40" s="34" customFormat="1" ht="16.5" customHeight="1">
      <c r="B126" s="297"/>
      <c r="C126" s="300" t="s">
        <v>217</v>
      </c>
      <c r="D126" s="198">
        <v>0</v>
      </c>
      <c r="E126" s="198">
        <v>0</v>
      </c>
      <c r="F126" s="198">
        <v>0</v>
      </c>
      <c r="G126" s="198">
        <v>0</v>
      </c>
      <c r="H126" s="198">
        <v>0</v>
      </c>
      <c r="I126" s="198">
        <v>0</v>
      </c>
      <c r="J126" s="198">
        <v>0</v>
      </c>
      <c r="K126" s="198">
        <v>0</v>
      </c>
      <c r="L126" s="198">
        <v>0</v>
      </c>
      <c r="M126" s="198">
        <v>0</v>
      </c>
      <c r="N126" s="198">
        <v>0</v>
      </c>
      <c r="O126" s="198">
        <v>0</v>
      </c>
      <c r="P126" s="198">
        <v>0</v>
      </c>
      <c r="Q126" s="198">
        <v>0</v>
      </c>
      <c r="R126" s="198">
        <v>0</v>
      </c>
      <c r="S126" s="198">
        <v>0</v>
      </c>
      <c r="T126" s="198">
        <v>0</v>
      </c>
      <c r="U126" s="198">
        <v>0</v>
      </c>
      <c r="V126" s="198">
        <v>0</v>
      </c>
      <c r="W126" s="198">
        <v>0</v>
      </c>
      <c r="X126" s="198">
        <v>0</v>
      </c>
      <c r="Y126" s="198">
        <v>0</v>
      </c>
      <c r="Z126" s="198">
        <v>0</v>
      </c>
      <c r="AA126" s="198">
        <v>0</v>
      </c>
      <c r="AB126" s="198">
        <v>0</v>
      </c>
      <c r="AC126" s="198">
        <v>0</v>
      </c>
      <c r="AD126" s="198">
        <v>0</v>
      </c>
      <c r="AE126" s="198">
        <v>0</v>
      </c>
      <c r="AF126" s="198">
        <v>0</v>
      </c>
      <c r="AG126" s="198">
        <v>0</v>
      </c>
      <c r="AH126" s="198">
        <v>0</v>
      </c>
      <c r="AI126" s="198">
        <v>0</v>
      </c>
      <c r="AJ126" s="198">
        <v>0</v>
      </c>
      <c r="AK126" s="198">
        <v>0</v>
      </c>
      <c r="AL126" s="198">
        <v>0</v>
      </c>
      <c r="AM126" s="208">
        <v>0</v>
      </c>
      <c r="AN126" s="238"/>
    </row>
    <row r="127" spans="2:40" s="38" customFormat="1" ht="24.75" customHeight="1">
      <c r="B127" s="298"/>
      <c r="C127" s="146" t="s">
        <v>12</v>
      </c>
      <c r="D127" s="202">
        <f aca="true" t="shared" si="27" ref="D127:AM127">D128+D129</f>
        <v>0</v>
      </c>
      <c r="E127" s="202">
        <f t="shared" si="27"/>
        <v>0</v>
      </c>
      <c r="F127" s="202">
        <f t="shared" si="27"/>
        <v>0</v>
      </c>
      <c r="G127" s="202">
        <f t="shared" si="27"/>
        <v>0</v>
      </c>
      <c r="H127" s="202">
        <f t="shared" si="27"/>
        <v>0</v>
      </c>
      <c r="I127" s="202">
        <f t="shared" si="27"/>
        <v>0</v>
      </c>
      <c r="J127" s="202">
        <f t="shared" si="27"/>
        <v>0.495</v>
      </c>
      <c r="K127" s="202">
        <f t="shared" si="27"/>
        <v>0</v>
      </c>
      <c r="L127" s="202">
        <f t="shared" si="27"/>
        <v>0</v>
      </c>
      <c r="M127" s="202">
        <f t="shared" si="27"/>
        <v>0</v>
      </c>
      <c r="N127" s="202">
        <f t="shared" si="27"/>
        <v>0</v>
      </c>
      <c r="O127" s="202">
        <f t="shared" si="27"/>
        <v>0</v>
      </c>
      <c r="P127" s="202">
        <f t="shared" si="27"/>
        <v>0.506</v>
      </c>
      <c r="Q127" s="202">
        <f t="shared" si="27"/>
        <v>0</v>
      </c>
      <c r="R127" s="202">
        <f t="shared" si="27"/>
        <v>0</v>
      </c>
      <c r="S127" s="202">
        <f t="shared" si="27"/>
        <v>0</v>
      </c>
      <c r="T127" s="202">
        <f t="shared" si="27"/>
        <v>0</v>
      </c>
      <c r="U127" s="202">
        <f t="shared" si="27"/>
        <v>0</v>
      </c>
      <c r="V127" s="202">
        <f t="shared" si="27"/>
        <v>0</v>
      </c>
      <c r="W127" s="202">
        <f t="shared" si="27"/>
        <v>0</v>
      </c>
      <c r="X127" s="202">
        <f t="shared" si="27"/>
        <v>0</v>
      </c>
      <c r="Y127" s="202">
        <f t="shared" si="27"/>
        <v>0</v>
      </c>
      <c r="Z127" s="202">
        <f t="shared" si="27"/>
        <v>0</v>
      </c>
      <c r="AA127" s="202">
        <f t="shared" si="27"/>
        <v>0</v>
      </c>
      <c r="AB127" s="202">
        <f t="shared" si="27"/>
        <v>0</v>
      </c>
      <c r="AC127" s="202">
        <f t="shared" si="27"/>
        <v>1</v>
      </c>
      <c r="AD127" s="202">
        <f t="shared" si="27"/>
        <v>0</v>
      </c>
      <c r="AE127" s="202">
        <f t="shared" si="27"/>
        <v>0</v>
      </c>
      <c r="AF127" s="202">
        <f t="shared" si="27"/>
        <v>0</v>
      </c>
      <c r="AG127" s="202">
        <f t="shared" si="27"/>
        <v>0</v>
      </c>
      <c r="AH127" s="202">
        <f t="shared" si="27"/>
        <v>0</v>
      </c>
      <c r="AI127" s="202">
        <f t="shared" si="27"/>
        <v>0</v>
      </c>
      <c r="AJ127" s="202">
        <f t="shared" si="27"/>
        <v>0</v>
      </c>
      <c r="AK127" s="202">
        <f t="shared" si="27"/>
        <v>0</v>
      </c>
      <c r="AL127" s="202">
        <f t="shared" si="27"/>
        <v>0</v>
      </c>
      <c r="AM127" s="219">
        <f t="shared" si="27"/>
        <v>0</v>
      </c>
      <c r="AN127" s="237"/>
    </row>
    <row r="128" spans="2:40" s="65" customFormat="1" ht="16.5" customHeight="1">
      <c r="B128" s="194"/>
      <c r="C128" s="147" t="s">
        <v>58</v>
      </c>
      <c r="D128" s="204">
        <v>0</v>
      </c>
      <c r="E128" s="204">
        <v>0</v>
      </c>
      <c r="F128" s="204">
        <v>0</v>
      </c>
      <c r="G128" s="204">
        <v>0</v>
      </c>
      <c r="H128" s="204">
        <v>0</v>
      </c>
      <c r="I128" s="204">
        <v>0</v>
      </c>
      <c r="J128" s="204">
        <v>0.495</v>
      </c>
      <c r="K128" s="204">
        <v>0</v>
      </c>
      <c r="L128" s="204">
        <v>0</v>
      </c>
      <c r="M128" s="204">
        <v>0</v>
      </c>
      <c r="N128" s="204">
        <v>0</v>
      </c>
      <c r="O128" s="204">
        <v>0</v>
      </c>
      <c r="P128" s="204">
        <v>0.506</v>
      </c>
      <c r="Q128" s="204">
        <v>0</v>
      </c>
      <c r="R128" s="204">
        <v>0</v>
      </c>
      <c r="S128" s="204">
        <v>0</v>
      </c>
      <c r="T128" s="204">
        <v>0</v>
      </c>
      <c r="U128" s="204">
        <v>0</v>
      </c>
      <c r="V128" s="204">
        <v>0</v>
      </c>
      <c r="W128" s="204">
        <v>0</v>
      </c>
      <c r="X128" s="204">
        <v>0</v>
      </c>
      <c r="Y128" s="204">
        <v>0</v>
      </c>
      <c r="Z128" s="204">
        <v>0</v>
      </c>
      <c r="AA128" s="204">
        <v>0</v>
      </c>
      <c r="AB128" s="204">
        <v>0</v>
      </c>
      <c r="AC128" s="204">
        <v>1</v>
      </c>
      <c r="AD128" s="204">
        <v>0</v>
      </c>
      <c r="AE128" s="204">
        <v>0</v>
      </c>
      <c r="AF128" s="204">
        <v>0</v>
      </c>
      <c r="AG128" s="204">
        <v>0</v>
      </c>
      <c r="AH128" s="204">
        <v>0</v>
      </c>
      <c r="AI128" s="204">
        <v>0</v>
      </c>
      <c r="AJ128" s="204">
        <v>0</v>
      </c>
      <c r="AK128" s="204">
        <v>0</v>
      </c>
      <c r="AL128" s="204">
        <v>0</v>
      </c>
      <c r="AM128" s="218">
        <v>0</v>
      </c>
      <c r="AN128" s="239"/>
    </row>
    <row r="129" spans="2:40" s="34" customFormat="1" ht="16.5" customHeight="1">
      <c r="B129" s="297"/>
      <c r="C129" s="147" t="s">
        <v>59</v>
      </c>
      <c r="D129" s="198">
        <v>0</v>
      </c>
      <c r="E129" s="198">
        <v>0</v>
      </c>
      <c r="F129" s="198">
        <v>0</v>
      </c>
      <c r="G129" s="198">
        <v>0</v>
      </c>
      <c r="H129" s="198">
        <v>0</v>
      </c>
      <c r="I129" s="198">
        <v>0</v>
      </c>
      <c r="J129" s="198">
        <v>0</v>
      </c>
      <c r="K129" s="198">
        <v>0</v>
      </c>
      <c r="L129" s="198">
        <v>0</v>
      </c>
      <c r="M129" s="198">
        <v>0</v>
      </c>
      <c r="N129" s="198">
        <v>0</v>
      </c>
      <c r="O129" s="198">
        <v>0</v>
      </c>
      <c r="P129" s="198">
        <v>0</v>
      </c>
      <c r="Q129" s="198">
        <v>0</v>
      </c>
      <c r="R129" s="198">
        <v>0</v>
      </c>
      <c r="S129" s="198">
        <v>0</v>
      </c>
      <c r="T129" s="198">
        <v>0</v>
      </c>
      <c r="U129" s="198">
        <v>0</v>
      </c>
      <c r="V129" s="198">
        <v>0</v>
      </c>
      <c r="W129" s="198">
        <v>0</v>
      </c>
      <c r="X129" s="198">
        <v>0</v>
      </c>
      <c r="Y129" s="198">
        <v>0</v>
      </c>
      <c r="Z129" s="198">
        <v>0</v>
      </c>
      <c r="AA129" s="198">
        <v>0</v>
      </c>
      <c r="AB129" s="198">
        <v>0</v>
      </c>
      <c r="AC129" s="198">
        <v>0</v>
      </c>
      <c r="AD129" s="198">
        <v>0</v>
      </c>
      <c r="AE129" s="198">
        <v>0</v>
      </c>
      <c r="AF129" s="198">
        <v>0</v>
      </c>
      <c r="AG129" s="198">
        <v>0</v>
      </c>
      <c r="AH129" s="198">
        <v>0</v>
      </c>
      <c r="AI129" s="198">
        <v>0</v>
      </c>
      <c r="AJ129" s="198">
        <v>0</v>
      </c>
      <c r="AK129" s="198">
        <v>0</v>
      </c>
      <c r="AL129" s="198">
        <v>0</v>
      </c>
      <c r="AM129" s="208">
        <v>0</v>
      </c>
      <c r="AN129" s="238"/>
    </row>
    <row r="130" spans="2:40" s="38" customFormat="1" ht="30" customHeight="1">
      <c r="B130" s="301"/>
      <c r="C130" s="146" t="s">
        <v>47</v>
      </c>
      <c r="D130" s="203">
        <f>+SUM(D127,D118,D115)</f>
        <v>0</v>
      </c>
      <c r="E130" s="203">
        <f aca="true" t="shared" si="28" ref="E130:K130">+SUM(E127,E118,E115)</f>
        <v>0</v>
      </c>
      <c r="F130" s="203">
        <f t="shared" si="28"/>
        <v>0</v>
      </c>
      <c r="G130" s="203">
        <f t="shared" si="28"/>
        <v>0</v>
      </c>
      <c r="H130" s="203">
        <f t="shared" si="28"/>
        <v>0</v>
      </c>
      <c r="I130" s="203">
        <f t="shared" si="28"/>
        <v>0</v>
      </c>
      <c r="J130" s="203">
        <f t="shared" si="28"/>
        <v>0.495</v>
      </c>
      <c r="K130" s="203">
        <f t="shared" si="28"/>
        <v>0</v>
      </c>
      <c r="L130" s="203">
        <f aca="true" t="shared" si="29" ref="L130:AM130">+SUM(L127,L118,L115)</f>
        <v>0</v>
      </c>
      <c r="M130" s="203">
        <f t="shared" si="29"/>
        <v>0</v>
      </c>
      <c r="N130" s="203">
        <f t="shared" si="29"/>
        <v>0</v>
      </c>
      <c r="O130" s="203">
        <f t="shared" si="29"/>
        <v>0</v>
      </c>
      <c r="P130" s="203">
        <f t="shared" si="29"/>
        <v>0.506</v>
      </c>
      <c r="Q130" s="203">
        <f t="shared" si="29"/>
        <v>0</v>
      </c>
      <c r="R130" s="203">
        <f t="shared" si="29"/>
        <v>0</v>
      </c>
      <c r="S130" s="203">
        <f t="shared" si="29"/>
        <v>0</v>
      </c>
      <c r="T130" s="203">
        <f t="shared" si="29"/>
        <v>0</v>
      </c>
      <c r="U130" s="203">
        <f t="shared" si="29"/>
        <v>0</v>
      </c>
      <c r="V130" s="203">
        <f t="shared" si="29"/>
        <v>0</v>
      </c>
      <c r="W130" s="203">
        <f t="shared" si="29"/>
        <v>0</v>
      </c>
      <c r="X130" s="203">
        <f t="shared" si="29"/>
        <v>0</v>
      </c>
      <c r="Y130" s="203">
        <f t="shared" si="29"/>
        <v>0</v>
      </c>
      <c r="Z130" s="203">
        <f t="shared" si="29"/>
        <v>0</v>
      </c>
      <c r="AA130" s="203">
        <f t="shared" si="29"/>
        <v>0</v>
      </c>
      <c r="AB130" s="203">
        <f t="shared" si="29"/>
        <v>0</v>
      </c>
      <c r="AC130" s="203">
        <f t="shared" si="29"/>
        <v>1</v>
      </c>
      <c r="AD130" s="203">
        <f t="shared" si="29"/>
        <v>0</v>
      </c>
      <c r="AE130" s="203">
        <f t="shared" si="29"/>
        <v>0</v>
      </c>
      <c r="AF130" s="203">
        <f t="shared" si="29"/>
        <v>0</v>
      </c>
      <c r="AG130" s="203">
        <f t="shared" si="29"/>
        <v>0</v>
      </c>
      <c r="AH130" s="203">
        <f t="shared" si="29"/>
        <v>0</v>
      </c>
      <c r="AI130" s="203">
        <f t="shared" si="29"/>
        <v>0</v>
      </c>
      <c r="AJ130" s="203">
        <f t="shared" si="29"/>
        <v>0</v>
      </c>
      <c r="AK130" s="203">
        <f t="shared" si="29"/>
        <v>0</v>
      </c>
      <c r="AL130" s="203">
        <f t="shared" si="29"/>
        <v>0</v>
      </c>
      <c r="AM130" s="201">
        <f t="shared" si="29"/>
        <v>0</v>
      </c>
      <c r="AN130" s="237"/>
    </row>
    <row r="131" spans="2:40" s="65" customFormat="1" ht="16.5" customHeight="1">
      <c r="B131" s="194"/>
      <c r="C131" s="195" t="s">
        <v>229</v>
      </c>
      <c r="D131" s="204">
        <v>0</v>
      </c>
      <c r="E131" s="204">
        <v>0</v>
      </c>
      <c r="F131" s="204">
        <v>0</v>
      </c>
      <c r="G131" s="204">
        <v>0</v>
      </c>
      <c r="H131" s="204">
        <v>0</v>
      </c>
      <c r="I131" s="204">
        <v>0</v>
      </c>
      <c r="J131" s="204">
        <v>0</v>
      </c>
      <c r="K131" s="204">
        <v>0</v>
      </c>
      <c r="L131" s="204">
        <v>0</v>
      </c>
      <c r="M131" s="204">
        <v>0</v>
      </c>
      <c r="N131" s="204">
        <v>0</v>
      </c>
      <c r="O131" s="204">
        <v>0</v>
      </c>
      <c r="P131" s="204">
        <v>0</v>
      </c>
      <c r="Q131" s="204">
        <v>0</v>
      </c>
      <c r="R131" s="204">
        <v>0</v>
      </c>
      <c r="S131" s="204">
        <v>0</v>
      </c>
      <c r="T131" s="204">
        <v>0</v>
      </c>
      <c r="U131" s="204">
        <v>0</v>
      </c>
      <c r="V131" s="204">
        <v>0</v>
      </c>
      <c r="W131" s="204">
        <v>0</v>
      </c>
      <c r="X131" s="204">
        <v>0</v>
      </c>
      <c r="Y131" s="204">
        <v>0</v>
      </c>
      <c r="Z131" s="204">
        <v>0</v>
      </c>
      <c r="AA131" s="204">
        <v>0</v>
      </c>
      <c r="AB131" s="204">
        <v>0</v>
      </c>
      <c r="AC131" s="204">
        <v>0</v>
      </c>
      <c r="AD131" s="204">
        <v>0</v>
      </c>
      <c r="AE131" s="204">
        <v>0</v>
      </c>
      <c r="AF131" s="204">
        <v>0</v>
      </c>
      <c r="AG131" s="204">
        <v>0</v>
      </c>
      <c r="AH131" s="204">
        <v>0</v>
      </c>
      <c r="AI131" s="204">
        <v>0</v>
      </c>
      <c r="AJ131" s="204">
        <v>0</v>
      </c>
      <c r="AK131" s="204">
        <v>0</v>
      </c>
      <c r="AL131" s="204">
        <v>0</v>
      </c>
      <c r="AM131" s="218">
        <v>0</v>
      </c>
      <c r="AN131" s="239"/>
    </row>
    <row r="132" spans="2:41" s="65" customFormat="1" ht="16.5" customHeight="1">
      <c r="B132" s="194"/>
      <c r="C132" s="197" t="s">
        <v>230</v>
      </c>
      <c r="D132" s="204">
        <v>0</v>
      </c>
      <c r="E132" s="204">
        <v>0</v>
      </c>
      <c r="F132" s="204">
        <v>0</v>
      </c>
      <c r="G132" s="204">
        <v>0</v>
      </c>
      <c r="H132" s="204">
        <v>0</v>
      </c>
      <c r="I132" s="204">
        <v>0</v>
      </c>
      <c r="J132" s="204">
        <v>0</v>
      </c>
      <c r="K132" s="204">
        <v>0</v>
      </c>
      <c r="L132" s="204">
        <v>0</v>
      </c>
      <c r="M132" s="204">
        <v>0</v>
      </c>
      <c r="N132" s="204">
        <v>0</v>
      </c>
      <c r="O132" s="204">
        <v>0</v>
      </c>
      <c r="P132" s="204">
        <v>0</v>
      </c>
      <c r="Q132" s="204">
        <v>0</v>
      </c>
      <c r="R132" s="204">
        <v>0</v>
      </c>
      <c r="S132" s="204">
        <v>0</v>
      </c>
      <c r="T132" s="204">
        <v>0</v>
      </c>
      <c r="U132" s="204">
        <v>0</v>
      </c>
      <c r="V132" s="204">
        <v>0</v>
      </c>
      <c r="W132" s="204">
        <v>0</v>
      </c>
      <c r="X132" s="204">
        <v>0</v>
      </c>
      <c r="Y132" s="204">
        <v>0</v>
      </c>
      <c r="Z132" s="204">
        <v>0</v>
      </c>
      <c r="AA132" s="204">
        <v>0</v>
      </c>
      <c r="AB132" s="204">
        <v>0</v>
      </c>
      <c r="AC132" s="204">
        <v>0</v>
      </c>
      <c r="AD132" s="204">
        <v>0</v>
      </c>
      <c r="AE132" s="204">
        <v>0</v>
      </c>
      <c r="AF132" s="204">
        <v>0</v>
      </c>
      <c r="AG132" s="204">
        <v>0</v>
      </c>
      <c r="AH132" s="204">
        <v>0</v>
      </c>
      <c r="AI132" s="204">
        <v>0</v>
      </c>
      <c r="AJ132" s="204">
        <v>0</v>
      </c>
      <c r="AK132" s="204">
        <v>0</v>
      </c>
      <c r="AL132" s="204">
        <v>0</v>
      </c>
      <c r="AM132" s="218">
        <v>0</v>
      </c>
      <c r="AN132" s="239"/>
      <c r="AO132" s="64"/>
    </row>
    <row r="133" spans="2:41" s="38" customFormat="1" ht="30" customHeight="1">
      <c r="B133" s="302"/>
      <c r="C133" s="148" t="s">
        <v>19</v>
      </c>
      <c r="D133" s="211">
        <f aca="true" t="shared" si="30" ref="D133:AM133">+D130+D111</f>
        <v>0</v>
      </c>
      <c r="E133" s="211">
        <f t="shared" si="30"/>
        <v>0</v>
      </c>
      <c r="F133" s="211">
        <f t="shared" si="30"/>
        <v>0</v>
      </c>
      <c r="G133" s="211">
        <f t="shared" si="30"/>
        <v>0</v>
      </c>
      <c r="H133" s="211">
        <f t="shared" si="30"/>
        <v>0</v>
      </c>
      <c r="I133" s="211">
        <f t="shared" si="30"/>
        <v>0</v>
      </c>
      <c r="J133" s="211">
        <f t="shared" si="30"/>
        <v>0.99</v>
      </c>
      <c r="K133" s="211">
        <f t="shared" si="30"/>
        <v>0</v>
      </c>
      <c r="L133" s="211">
        <f t="shared" si="30"/>
        <v>0</v>
      </c>
      <c r="M133" s="211">
        <f t="shared" si="30"/>
        <v>0</v>
      </c>
      <c r="N133" s="211">
        <f t="shared" si="30"/>
        <v>0</v>
      </c>
      <c r="O133" s="211">
        <f t="shared" si="30"/>
        <v>0</v>
      </c>
      <c r="P133" s="211">
        <f t="shared" si="30"/>
        <v>1.012</v>
      </c>
      <c r="Q133" s="211">
        <f t="shared" si="30"/>
        <v>0</v>
      </c>
      <c r="R133" s="211">
        <f t="shared" si="30"/>
        <v>0</v>
      </c>
      <c r="S133" s="211">
        <f t="shared" si="30"/>
        <v>0</v>
      </c>
      <c r="T133" s="211">
        <f t="shared" si="30"/>
        <v>0</v>
      </c>
      <c r="U133" s="211">
        <f t="shared" si="30"/>
        <v>0</v>
      </c>
      <c r="V133" s="211">
        <f t="shared" si="30"/>
        <v>0</v>
      </c>
      <c r="W133" s="211">
        <f t="shared" si="30"/>
        <v>0</v>
      </c>
      <c r="X133" s="211">
        <f t="shared" si="30"/>
        <v>0</v>
      </c>
      <c r="Y133" s="211">
        <f t="shared" si="30"/>
        <v>0</v>
      </c>
      <c r="Z133" s="211">
        <f t="shared" si="30"/>
        <v>0</v>
      </c>
      <c r="AA133" s="211">
        <f t="shared" si="30"/>
        <v>0</v>
      </c>
      <c r="AB133" s="211">
        <f t="shared" si="30"/>
        <v>0</v>
      </c>
      <c r="AC133" s="211">
        <f t="shared" si="30"/>
        <v>1</v>
      </c>
      <c r="AD133" s="211">
        <f t="shared" si="30"/>
        <v>0</v>
      </c>
      <c r="AE133" s="211">
        <f t="shared" si="30"/>
        <v>0</v>
      </c>
      <c r="AF133" s="211">
        <f t="shared" si="30"/>
        <v>0</v>
      </c>
      <c r="AG133" s="211">
        <f t="shared" si="30"/>
        <v>0</v>
      </c>
      <c r="AH133" s="211">
        <f t="shared" si="30"/>
        <v>0</v>
      </c>
      <c r="AI133" s="211">
        <f t="shared" si="30"/>
        <v>0</v>
      </c>
      <c r="AJ133" s="211">
        <f t="shared" si="30"/>
        <v>0</v>
      </c>
      <c r="AK133" s="211">
        <f t="shared" si="30"/>
        <v>0</v>
      </c>
      <c r="AL133" s="211">
        <f t="shared" si="30"/>
        <v>0</v>
      </c>
      <c r="AM133" s="222">
        <f t="shared" si="30"/>
        <v>0</v>
      </c>
      <c r="AN133" s="237"/>
      <c r="AO133" s="37"/>
    </row>
    <row r="134" spans="2:41" s="38" customFormat="1" ht="30" customHeight="1">
      <c r="B134" s="302"/>
      <c r="C134" s="148" t="s">
        <v>20</v>
      </c>
      <c r="D134" s="211">
        <f aca="true" t="shared" si="31" ref="D134:AM134">+D25+D44+D68+D91+D133</f>
        <v>0</v>
      </c>
      <c r="E134" s="211">
        <f t="shared" si="31"/>
        <v>3.812419149648476</v>
      </c>
      <c r="F134" s="211">
        <f t="shared" si="31"/>
        <v>0.958857</v>
      </c>
      <c r="G134" s="211">
        <f t="shared" si="31"/>
        <v>0</v>
      </c>
      <c r="H134" s="211">
        <f t="shared" si="31"/>
        <v>0</v>
      </c>
      <c r="I134" s="211">
        <f t="shared" si="31"/>
        <v>0.383</v>
      </c>
      <c r="J134" s="211">
        <f t="shared" si="31"/>
        <v>7.953107622311919</v>
      </c>
      <c r="K134" s="211">
        <f t="shared" si="31"/>
        <v>0</v>
      </c>
      <c r="L134" s="211">
        <f t="shared" si="31"/>
        <v>2.4400390310931224</v>
      </c>
      <c r="M134" s="211">
        <f t="shared" si="31"/>
        <v>0</v>
      </c>
      <c r="N134" s="211">
        <f t="shared" si="31"/>
        <v>0</v>
      </c>
      <c r="O134" s="211">
        <f t="shared" si="31"/>
        <v>2.6890143689251857</v>
      </c>
      <c r="P134" s="211">
        <f t="shared" si="31"/>
        <v>6.6160109284100095</v>
      </c>
      <c r="Q134" s="211">
        <f t="shared" si="31"/>
        <v>0.183267</v>
      </c>
      <c r="R134" s="211">
        <f t="shared" si="31"/>
        <v>562.1991554729279</v>
      </c>
      <c r="S134" s="211">
        <f t="shared" si="31"/>
        <v>0</v>
      </c>
      <c r="T134" s="211">
        <f t="shared" si="31"/>
        <v>0</v>
      </c>
      <c r="U134" s="211">
        <f t="shared" si="31"/>
        <v>0</v>
      </c>
      <c r="V134" s="211">
        <f t="shared" si="31"/>
        <v>0</v>
      </c>
      <c r="W134" s="211">
        <f t="shared" si="31"/>
        <v>3.51</v>
      </c>
      <c r="X134" s="211">
        <f t="shared" si="31"/>
        <v>0</v>
      </c>
      <c r="Y134" s="211">
        <f t="shared" si="31"/>
        <v>3.608159620016807</v>
      </c>
      <c r="Z134" s="211">
        <f t="shared" si="31"/>
        <v>0.873</v>
      </c>
      <c r="AA134" s="211">
        <f t="shared" si="31"/>
        <v>0</v>
      </c>
      <c r="AB134" s="211">
        <f t="shared" si="31"/>
        <v>0</v>
      </c>
      <c r="AC134" s="211">
        <f t="shared" si="31"/>
        <v>188.7750613728238</v>
      </c>
      <c r="AD134" s="211">
        <f t="shared" si="31"/>
        <v>415.6353549795706</v>
      </c>
      <c r="AE134" s="211">
        <f t="shared" si="31"/>
        <v>110.80122472015374</v>
      </c>
      <c r="AF134" s="211">
        <f t="shared" si="31"/>
        <v>0</v>
      </c>
      <c r="AG134" s="211">
        <f t="shared" si="31"/>
        <v>1.181918005768438</v>
      </c>
      <c r="AH134" s="211">
        <f t="shared" si="31"/>
        <v>0.288173</v>
      </c>
      <c r="AI134" s="211">
        <f t="shared" si="31"/>
        <v>0</v>
      </c>
      <c r="AJ134" s="211">
        <f t="shared" si="31"/>
        <v>7.531414371202352</v>
      </c>
      <c r="AK134" s="211">
        <f t="shared" si="31"/>
        <v>0</v>
      </c>
      <c r="AL134" s="211">
        <f t="shared" si="31"/>
        <v>4.217669236173734</v>
      </c>
      <c r="AM134" s="222">
        <f t="shared" si="31"/>
        <v>7520.27933210236</v>
      </c>
      <c r="AN134" s="237"/>
      <c r="AO134" s="37"/>
    </row>
    <row r="135" spans="2:41" s="65" customFormat="1" ht="16.5" customHeight="1">
      <c r="B135" s="194"/>
      <c r="C135" s="195" t="s">
        <v>229</v>
      </c>
      <c r="D135" s="204">
        <f aca="true" t="shared" si="32" ref="D135:AM135">+D26+D45+D69+D92+D112+D131</f>
        <v>0</v>
      </c>
      <c r="E135" s="204">
        <f t="shared" si="32"/>
        <v>0</v>
      </c>
      <c r="F135" s="204">
        <f t="shared" si="32"/>
        <v>0</v>
      </c>
      <c r="G135" s="204">
        <f t="shared" si="32"/>
        <v>0</v>
      </c>
      <c r="H135" s="204">
        <f t="shared" si="32"/>
        <v>0</v>
      </c>
      <c r="I135" s="204">
        <f t="shared" si="32"/>
        <v>0</v>
      </c>
      <c r="J135" s="204">
        <f t="shared" si="32"/>
        <v>0</v>
      </c>
      <c r="K135" s="204">
        <f t="shared" si="32"/>
        <v>0</v>
      </c>
      <c r="L135" s="204">
        <f t="shared" si="32"/>
        <v>0</v>
      </c>
      <c r="M135" s="204">
        <f t="shared" si="32"/>
        <v>0</v>
      </c>
      <c r="N135" s="204">
        <f t="shared" si="32"/>
        <v>0</v>
      </c>
      <c r="O135" s="204">
        <f t="shared" si="32"/>
        <v>0</v>
      </c>
      <c r="P135" s="204">
        <f t="shared" si="32"/>
        <v>0</v>
      </c>
      <c r="Q135" s="204">
        <f t="shared" si="32"/>
        <v>0</v>
      </c>
      <c r="R135" s="204">
        <f t="shared" si="32"/>
        <v>0</v>
      </c>
      <c r="S135" s="204">
        <f t="shared" si="32"/>
        <v>0</v>
      </c>
      <c r="T135" s="204">
        <f t="shared" si="32"/>
        <v>0</v>
      </c>
      <c r="U135" s="204">
        <f t="shared" si="32"/>
        <v>0</v>
      </c>
      <c r="V135" s="204">
        <f t="shared" si="32"/>
        <v>0</v>
      </c>
      <c r="W135" s="204">
        <f t="shared" si="32"/>
        <v>0</v>
      </c>
      <c r="X135" s="204">
        <f t="shared" si="32"/>
        <v>0</v>
      </c>
      <c r="Y135" s="204">
        <f t="shared" si="32"/>
        <v>0</v>
      </c>
      <c r="Z135" s="204">
        <f t="shared" si="32"/>
        <v>0</v>
      </c>
      <c r="AA135" s="204">
        <f t="shared" si="32"/>
        <v>0</v>
      </c>
      <c r="AB135" s="204">
        <f t="shared" si="32"/>
        <v>0</v>
      </c>
      <c r="AC135" s="204">
        <f t="shared" si="32"/>
        <v>0</v>
      </c>
      <c r="AD135" s="204">
        <f t="shared" si="32"/>
        <v>0</v>
      </c>
      <c r="AE135" s="204">
        <f t="shared" si="32"/>
        <v>0</v>
      </c>
      <c r="AF135" s="204">
        <f t="shared" si="32"/>
        <v>0</v>
      </c>
      <c r="AG135" s="204">
        <f t="shared" si="32"/>
        <v>0</v>
      </c>
      <c r="AH135" s="204">
        <f t="shared" si="32"/>
        <v>0</v>
      </c>
      <c r="AI135" s="204">
        <f t="shared" si="32"/>
        <v>0</v>
      </c>
      <c r="AJ135" s="204">
        <f t="shared" si="32"/>
        <v>0</v>
      </c>
      <c r="AK135" s="204">
        <f t="shared" si="32"/>
        <v>0</v>
      </c>
      <c r="AL135" s="204">
        <f t="shared" si="32"/>
        <v>0</v>
      </c>
      <c r="AM135" s="218">
        <f t="shared" si="32"/>
        <v>0</v>
      </c>
      <c r="AN135" s="239"/>
      <c r="AO135" s="64"/>
    </row>
    <row r="136" spans="2:41" s="65" customFormat="1" ht="16.5" customHeight="1">
      <c r="B136" s="194"/>
      <c r="C136" s="197" t="s">
        <v>230</v>
      </c>
      <c r="D136" s="204">
        <f aca="true" t="shared" si="33" ref="D136:AM136">+D27+D46+D70+D93+D113+D132</f>
        <v>0</v>
      </c>
      <c r="E136" s="204">
        <f t="shared" si="33"/>
        <v>0</v>
      </c>
      <c r="F136" s="204">
        <f t="shared" si="33"/>
        <v>0</v>
      </c>
      <c r="G136" s="204">
        <f t="shared" si="33"/>
        <v>0</v>
      </c>
      <c r="H136" s="204">
        <f t="shared" si="33"/>
        <v>0</v>
      </c>
      <c r="I136" s="204">
        <f t="shared" si="33"/>
        <v>0</v>
      </c>
      <c r="J136" s="204">
        <f t="shared" si="33"/>
        <v>4.70718961654348</v>
      </c>
      <c r="K136" s="204">
        <f t="shared" si="33"/>
        <v>0</v>
      </c>
      <c r="L136" s="204">
        <f t="shared" si="33"/>
        <v>0.9711211453037976</v>
      </c>
      <c r="M136" s="204">
        <f t="shared" si="33"/>
        <v>0</v>
      </c>
      <c r="N136" s="204">
        <f t="shared" si="33"/>
        <v>0</v>
      </c>
      <c r="O136" s="204">
        <f t="shared" si="33"/>
        <v>0.3472878493160338</v>
      </c>
      <c r="P136" s="204">
        <f t="shared" si="33"/>
        <v>1.3370109284100098</v>
      </c>
      <c r="Q136" s="204">
        <f t="shared" si="33"/>
        <v>0</v>
      </c>
      <c r="R136" s="204">
        <f t="shared" si="33"/>
        <v>1.846791071518987</v>
      </c>
      <c r="S136" s="204">
        <f t="shared" si="33"/>
        <v>0</v>
      </c>
      <c r="T136" s="204">
        <f t="shared" si="33"/>
        <v>0</v>
      </c>
      <c r="U136" s="204">
        <f t="shared" si="33"/>
        <v>0</v>
      </c>
      <c r="V136" s="204">
        <f t="shared" si="33"/>
        <v>0</v>
      </c>
      <c r="W136" s="204">
        <f t="shared" si="33"/>
        <v>0</v>
      </c>
      <c r="X136" s="204">
        <f t="shared" si="33"/>
        <v>0</v>
      </c>
      <c r="Y136" s="204">
        <f t="shared" si="33"/>
        <v>0.2620896939915612</v>
      </c>
      <c r="Z136" s="204">
        <f t="shared" si="33"/>
        <v>0</v>
      </c>
      <c r="AA136" s="204">
        <f t="shared" si="33"/>
        <v>0</v>
      </c>
      <c r="AB136" s="204">
        <f t="shared" si="33"/>
        <v>0</v>
      </c>
      <c r="AC136" s="204">
        <f t="shared" si="33"/>
        <v>16.92007917027849</v>
      </c>
      <c r="AD136" s="204">
        <f t="shared" si="33"/>
        <v>0.4856584729883523</v>
      </c>
      <c r="AE136" s="204">
        <f t="shared" si="33"/>
        <v>8.14393479204371</v>
      </c>
      <c r="AF136" s="204">
        <f t="shared" si="33"/>
        <v>0</v>
      </c>
      <c r="AG136" s="204">
        <f t="shared" si="33"/>
        <v>0</v>
      </c>
      <c r="AH136" s="204">
        <f t="shared" si="33"/>
        <v>0</v>
      </c>
      <c r="AI136" s="204">
        <f t="shared" si="33"/>
        <v>0</v>
      </c>
      <c r="AJ136" s="204">
        <f t="shared" si="33"/>
        <v>0.018563291139240507</v>
      </c>
      <c r="AK136" s="204">
        <f t="shared" si="33"/>
        <v>0</v>
      </c>
      <c r="AL136" s="204">
        <f t="shared" si="33"/>
        <v>0</v>
      </c>
      <c r="AM136" s="218">
        <f t="shared" si="33"/>
        <v>0</v>
      </c>
      <c r="AN136" s="239"/>
      <c r="AO136" s="64"/>
    </row>
    <row r="137" spans="2:41" s="138" customFormat="1" ht="9.75" customHeight="1">
      <c r="B137" s="305"/>
      <c r="C137" s="306"/>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4"/>
      <c r="AN137" s="242"/>
      <c r="AO137" s="140"/>
    </row>
    <row r="138" spans="2:40" ht="87" customHeight="1">
      <c r="B138" s="381"/>
      <c r="C138" s="412" t="s">
        <v>306</v>
      </c>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2"/>
      <c r="AD138" s="412"/>
      <c r="AE138" s="412"/>
      <c r="AF138" s="412"/>
      <c r="AG138" s="412"/>
      <c r="AH138" s="412"/>
      <c r="AI138" s="412"/>
      <c r="AJ138" s="412"/>
      <c r="AK138" s="412"/>
      <c r="AL138" s="412"/>
      <c r="AM138" s="412"/>
      <c r="AN138" s="382"/>
    </row>
    <row r="139" ht="12"/>
    <row r="140" ht="12"/>
  </sheetData>
  <sheetProtection/>
  <mergeCells count="7">
    <mergeCell ref="C2:AM2"/>
    <mergeCell ref="C3:AM3"/>
    <mergeCell ref="C4:AM4"/>
    <mergeCell ref="C5:AM5"/>
    <mergeCell ref="C138:AM138"/>
    <mergeCell ref="D7:AM7"/>
    <mergeCell ref="D6:AN6"/>
  </mergeCells>
  <conditionalFormatting sqref="AN68 AN11 D9:AM137">
    <cfRule type="expression" priority="1" dxfId="0" stopIfTrue="1">
      <formula>AND(D9&lt;&gt;"",OR(D9&lt;0,NOT(ISNUMBER(D9))))</formula>
    </cfRule>
  </conditionalFormatting>
  <conditionalFormatting sqref="D6:F6">
    <cfRule type="expression" priority="65" dxfId="59" stopIfTrue="1">
      <formula>COUNTA(D10:AM136)&lt;&gt;COUNTIF(D10:AM136,"&gt;=0")</formula>
    </cfRule>
  </conditionalFormatting>
  <conditionalFormatting sqref="W6">
    <cfRule type="expression" priority="83" dxfId="59" stopIfTrue="1">
      <formula>COUNTA(W10:AO136)&lt;&gt;COUNTIF(W10:AO136,"&gt;=0")</formula>
    </cfRule>
  </conditionalFormatting>
  <conditionalFormatting sqref="G6:V6">
    <cfRule type="expression" priority="85" dxfId="59" stopIfTrue="1">
      <formula>COUNTA(G10:AO136)&lt;&gt;COUNTIF(G10:AO136,"&gt;=0")</formula>
    </cfRule>
  </conditionalFormatting>
  <conditionalFormatting sqref="Z6:AN6">
    <cfRule type="expression" priority="86" dxfId="59" stopIfTrue="1">
      <formula>COUNTA(Z10:AO136)&lt;&gt;COUNTIF(Z10:AO136,"&gt;=0")</formula>
    </cfRule>
  </conditionalFormatting>
  <conditionalFormatting sqref="X6:Y6">
    <cfRule type="expression" priority="87" dxfId="59" stopIfTrue="1">
      <formula>COUNTA(X10:AO136)&lt;&gt;COUNTIF(X10:AO136,"&gt;=0")</formula>
    </cfRule>
  </conditionalFormatting>
  <printOptions/>
  <pageMargins left="0.7480314960629921" right="0.7480314960629921" top="0.984251968503937" bottom="0.984251968503937" header="0.5118110236220472" footer="0.5118110236220472"/>
  <pageSetup horizontalDpi="600" verticalDpi="600" orientation="landscape" paperSize="8" scale="60" r:id="rId1"/>
  <headerFooter alignWithMargins="0">
    <oddFooter>&amp;R2016 Triennial Central Bank Survey</oddFooter>
  </headerFooter>
  <rowBreaks count="2" manualBreakCount="2">
    <brk id="51" min="1" max="41" man="1"/>
    <brk id="93" min="1" max="41" man="1"/>
  </rowBreaks>
</worksheet>
</file>

<file path=xl/worksheets/sheet7.xml><?xml version="1.0" encoding="utf-8"?>
<worksheet xmlns="http://schemas.openxmlformats.org/spreadsheetml/2006/main" xmlns:r="http://schemas.openxmlformats.org/officeDocument/2006/relationships">
  <sheetPr codeName="Sheet15">
    <outlinePr summaryBelow="0" summaryRight="0"/>
  </sheetPr>
  <dimension ref="A1:AS58"/>
  <sheetViews>
    <sheetView showGridLines="0" zoomScale="80" zoomScaleNormal="80" workbookViewId="0" topLeftCell="A1">
      <pane xSplit="3" ySplit="7" topLeftCell="Y8" activePane="bottomRight" state="frozen"/>
      <selection pane="topLeft" activeCell="A1" sqref="A1"/>
      <selection pane="topRight" activeCell="D1" sqref="D1"/>
      <selection pane="bottomLeft" activeCell="A8" sqref="A8"/>
      <selection pane="bottomRight" activeCell="AT1" sqref="AT1:IV16384"/>
    </sheetView>
  </sheetViews>
  <sheetFormatPr defaultColWidth="0" defaultRowHeight="12" zeroHeight="1"/>
  <cols>
    <col min="1" max="2" width="1.75390625" style="74" customWidth="1"/>
    <col min="3" max="3" width="50.75390625" style="75" customWidth="1"/>
    <col min="4" max="41" width="6.75390625" style="15" customWidth="1"/>
    <col min="42" max="43" width="7.75390625" style="15" customWidth="1"/>
    <col min="44" max="44" width="1.75390625" style="15" customWidth="1"/>
    <col min="45" max="45" width="1.75390625" style="74" customWidth="1"/>
    <col min="46" max="88" width="0" style="15" hidden="1" customWidth="1"/>
    <col min="89" max="94" width="9.125" style="15" hidden="1" customWidth="1"/>
    <col min="95" max="16384" width="0" style="15" hidden="1" customWidth="1"/>
  </cols>
  <sheetData>
    <row r="1" spans="1:45" s="24" customFormat="1" ht="19.5" customHeight="1">
      <c r="A1" s="25"/>
      <c r="B1" s="20" t="s">
        <v>182</v>
      </c>
      <c r="D1" s="22"/>
      <c r="E1" s="22"/>
      <c r="F1" s="22"/>
      <c r="G1" s="22"/>
      <c r="H1" s="22"/>
      <c r="I1" s="22"/>
      <c r="J1" s="22"/>
      <c r="K1" s="22"/>
      <c r="L1" s="28"/>
      <c r="M1" s="22"/>
      <c r="N1" s="22"/>
      <c r="O1" s="55"/>
      <c r="P1" s="55"/>
      <c r="Q1" s="55"/>
      <c r="R1" s="55"/>
      <c r="S1" s="55"/>
      <c r="T1" s="55"/>
      <c r="U1" s="55"/>
      <c r="V1" s="55"/>
      <c r="W1" s="55"/>
      <c r="X1" s="23"/>
      <c r="Y1" s="23"/>
      <c r="AQ1" s="166"/>
      <c r="AS1" s="25"/>
    </row>
    <row r="2" spans="1:45" s="24" customFormat="1" ht="19.5" customHeight="1">
      <c r="A2" s="25"/>
      <c r="B2" s="25"/>
      <c r="C2" s="407" t="s">
        <v>60</v>
      </c>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17"/>
      <c r="AS2" s="25"/>
    </row>
    <row r="3" spans="1:45" s="24" customFormat="1" ht="19.5" customHeight="1">
      <c r="A3" s="25"/>
      <c r="B3" s="25"/>
      <c r="C3" s="407" t="s">
        <v>187</v>
      </c>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17"/>
      <c r="AS3" s="25"/>
    </row>
    <row r="4" spans="1:45" s="1" customFormat="1" ht="19.5" customHeight="1">
      <c r="A4" s="11"/>
      <c r="B4" s="11"/>
      <c r="C4" s="424" t="s">
        <v>281</v>
      </c>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13"/>
      <c r="AS4" s="187"/>
    </row>
    <row r="5" spans="1:45" s="24" customFormat="1" ht="19.5" customHeight="1">
      <c r="A5" s="25"/>
      <c r="B5" s="25"/>
      <c r="C5" s="407" t="s">
        <v>272</v>
      </c>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17"/>
      <c r="AS5" s="25"/>
    </row>
    <row r="6" spans="1:45" s="24" customFormat="1" ht="39.75" customHeight="1">
      <c r="A6" s="25"/>
      <c r="B6" s="25"/>
      <c r="C6" s="186"/>
      <c r="D6" s="417" t="s">
        <v>191</v>
      </c>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25"/>
    </row>
    <row r="7" spans="1:45" s="33" customFormat="1" ht="27.75" customHeight="1">
      <c r="A7" s="118"/>
      <c r="B7" s="119"/>
      <c r="C7" s="77" t="s">
        <v>0</v>
      </c>
      <c r="D7" s="120" t="s">
        <v>161</v>
      </c>
      <c r="E7" s="120" t="s">
        <v>7</v>
      </c>
      <c r="F7" s="120" t="s">
        <v>262</v>
      </c>
      <c r="G7" s="120" t="s">
        <v>162</v>
      </c>
      <c r="H7" s="120" t="s">
        <v>26</v>
      </c>
      <c r="I7" s="120" t="s">
        <v>6</v>
      </c>
      <c r="J7" s="120" t="s">
        <v>5</v>
      </c>
      <c r="K7" s="120" t="s">
        <v>160</v>
      </c>
      <c r="L7" s="120" t="s">
        <v>38</v>
      </c>
      <c r="M7" s="120" t="s">
        <v>163</v>
      </c>
      <c r="N7" s="120" t="s">
        <v>27</v>
      </c>
      <c r="O7" s="120" t="s">
        <v>24</v>
      </c>
      <c r="P7" s="121" t="s">
        <v>22</v>
      </c>
      <c r="Q7" s="120" t="s">
        <v>4</v>
      </c>
      <c r="R7" s="120" t="s">
        <v>28</v>
      </c>
      <c r="S7" s="120" t="s">
        <v>29</v>
      </c>
      <c r="T7" s="120" t="s">
        <v>39</v>
      </c>
      <c r="U7" s="120" t="s">
        <v>164</v>
      </c>
      <c r="V7" s="120" t="s">
        <v>40</v>
      </c>
      <c r="W7" s="120" t="s">
        <v>3</v>
      </c>
      <c r="X7" s="120" t="s">
        <v>30</v>
      </c>
      <c r="Y7" s="120" t="s">
        <v>31</v>
      </c>
      <c r="Z7" s="120" t="s">
        <v>165</v>
      </c>
      <c r="AA7" s="120" t="s">
        <v>42</v>
      </c>
      <c r="AB7" s="120" t="s">
        <v>41</v>
      </c>
      <c r="AC7" s="120" t="s">
        <v>166</v>
      </c>
      <c r="AD7" s="120" t="s">
        <v>32</v>
      </c>
      <c r="AE7" s="120" t="s">
        <v>33</v>
      </c>
      <c r="AF7" s="120" t="s">
        <v>263</v>
      </c>
      <c r="AG7" s="120" t="s">
        <v>34</v>
      </c>
      <c r="AH7" s="120" t="s">
        <v>167</v>
      </c>
      <c r="AI7" s="120" t="s">
        <v>25</v>
      </c>
      <c r="AJ7" s="120" t="s">
        <v>43</v>
      </c>
      <c r="AK7" s="120" t="s">
        <v>35</v>
      </c>
      <c r="AL7" s="120" t="s">
        <v>269</v>
      </c>
      <c r="AM7" s="120" t="s">
        <v>36</v>
      </c>
      <c r="AN7" s="121" t="s">
        <v>2</v>
      </c>
      <c r="AO7" s="120" t="s">
        <v>37</v>
      </c>
      <c r="AP7" s="122" t="s">
        <v>264</v>
      </c>
      <c r="AQ7" s="123" t="s">
        <v>8</v>
      </c>
      <c r="AR7" s="117"/>
      <c r="AS7" s="188"/>
    </row>
    <row r="8" spans="2:45" s="38" customFormat="1" ht="30" customHeight="1">
      <c r="B8" s="44"/>
      <c r="C8" s="45" t="s">
        <v>169</v>
      </c>
      <c r="D8" s="243"/>
      <c r="E8" s="243"/>
      <c r="F8" s="243"/>
      <c r="G8" s="243"/>
      <c r="H8" s="243"/>
      <c r="I8" s="243"/>
      <c r="J8" s="243"/>
      <c r="K8" s="243"/>
      <c r="L8" s="243"/>
      <c r="M8" s="243"/>
      <c r="N8" s="243"/>
      <c r="O8" s="244"/>
      <c r="P8" s="244"/>
      <c r="Q8" s="244"/>
      <c r="R8" s="244"/>
      <c r="S8" s="244"/>
      <c r="T8" s="244"/>
      <c r="U8" s="244"/>
      <c r="V8" s="244"/>
      <c r="W8" s="244"/>
      <c r="X8" s="245"/>
      <c r="Y8" s="245"/>
      <c r="Z8" s="246"/>
      <c r="AA8" s="246"/>
      <c r="AB8" s="246"/>
      <c r="AC8" s="246"/>
      <c r="AD8" s="246"/>
      <c r="AE8" s="246"/>
      <c r="AF8" s="246"/>
      <c r="AG8" s="246"/>
      <c r="AH8" s="246"/>
      <c r="AI8" s="246"/>
      <c r="AJ8" s="246"/>
      <c r="AK8" s="246"/>
      <c r="AL8" s="246"/>
      <c r="AM8" s="246"/>
      <c r="AN8" s="246"/>
      <c r="AO8" s="246"/>
      <c r="AP8" s="246"/>
      <c r="AQ8" s="247"/>
      <c r="AR8" s="226"/>
      <c r="AS8" s="72"/>
    </row>
    <row r="9" spans="2:45" s="34" customFormat="1" ht="16.5" customHeight="1">
      <c r="B9" s="39"/>
      <c r="C9" s="40" t="s">
        <v>10</v>
      </c>
      <c r="D9" s="198">
        <f>D10+D11</f>
        <v>0</v>
      </c>
      <c r="E9" s="198">
        <f aca="true" t="shared" si="0" ref="E9:AP9">E10+E11</f>
        <v>0</v>
      </c>
      <c r="F9" s="198">
        <f t="shared" si="0"/>
        <v>0</v>
      </c>
      <c r="G9" s="198">
        <f t="shared" si="0"/>
        <v>0</v>
      </c>
      <c r="H9" s="198">
        <f t="shared" si="0"/>
        <v>0</v>
      </c>
      <c r="I9" s="198">
        <f t="shared" si="0"/>
        <v>0</v>
      </c>
      <c r="J9" s="198">
        <f t="shared" si="0"/>
        <v>0</v>
      </c>
      <c r="K9" s="198">
        <f t="shared" si="0"/>
        <v>0</v>
      </c>
      <c r="L9" s="198">
        <f t="shared" si="0"/>
        <v>0</v>
      </c>
      <c r="M9" s="198">
        <f t="shared" si="0"/>
        <v>0</v>
      </c>
      <c r="N9" s="198">
        <f t="shared" si="0"/>
        <v>0</v>
      </c>
      <c r="O9" s="198">
        <f t="shared" si="0"/>
        <v>0</v>
      </c>
      <c r="P9" s="198">
        <f t="shared" si="0"/>
        <v>0</v>
      </c>
      <c r="Q9" s="198">
        <f t="shared" si="0"/>
        <v>0</v>
      </c>
      <c r="R9" s="198">
        <f t="shared" si="0"/>
        <v>0</v>
      </c>
      <c r="S9" s="198">
        <f t="shared" si="0"/>
        <v>0</v>
      </c>
      <c r="T9" s="198">
        <f t="shared" si="0"/>
        <v>0</v>
      </c>
      <c r="U9" s="198">
        <f t="shared" si="0"/>
        <v>0</v>
      </c>
      <c r="V9" s="198">
        <f t="shared" si="0"/>
        <v>0</v>
      </c>
      <c r="W9" s="198">
        <f t="shared" si="0"/>
        <v>0</v>
      </c>
      <c r="X9" s="198">
        <f t="shared" si="0"/>
        <v>0</v>
      </c>
      <c r="Y9" s="198">
        <f t="shared" si="0"/>
        <v>0</v>
      </c>
      <c r="Z9" s="198">
        <f t="shared" si="0"/>
        <v>0</v>
      </c>
      <c r="AA9" s="198">
        <f t="shared" si="0"/>
        <v>0</v>
      </c>
      <c r="AB9" s="198">
        <f t="shared" si="0"/>
        <v>0</v>
      </c>
      <c r="AC9" s="198">
        <f t="shared" si="0"/>
        <v>0</v>
      </c>
      <c r="AD9" s="198">
        <f t="shared" si="0"/>
        <v>0</v>
      </c>
      <c r="AE9" s="198">
        <f t="shared" si="0"/>
        <v>0</v>
      </c>
      <c r="AF9" s="198">
        <f t="shared" si="0"/>
        <v>0</v>
      </c>
      <c r="AG9" s="198">
        <f t="shared" si="0"/>
        <v>0</v>
      </c>
      <c r="AH9" s="198">
        <f t="shared" si="0"/>
        <v>0</v>
      </c>
      <c r="AI9" s="198">
        <f t="shared" si="0"/>
        <v>0</v>
      </c>
      <c r="AJ9" s="198">
        <f t="shared" si="0"/>
        <v>0</v>
      </c>
      <c r="AK9" s="198">
        <f t="shared" si="0"/>
        <v>0</v>
      </c>
      <c r="AL9" s="198">
        <f t="shared" si="0"/>
        <v>0</v>
      </c>
      <c r="AM9" s="198">
        <f t="shared" si="0"/>
        <v>0</v>
      </c>
      <c r="AN9" s="198">
        <f t="shared" si="0"/>
        <v>0</v>
      </c>
      <c r="AO9" s="198">
        <f t="shared" si="0"/>
        <v>0</v>
      </c>
      <c r="AP9" s="198">
        <f t="shared" si="0"/>
        <v>0</v>
      </c>
      <c r="AQ9" s="248">
        <f aca="true" t="shared" si="1" ref="AQ9:AQ18">+SUM(D9:AP9)</f>
        <v>0</v>
      </c>
      <c r="AR9" s="231"/>
      <c r="AS9" s="40"/>
    </row>
    <row r="10" spans="2:45" s="34" customFormat="1" ht="16.5" customHeight="1">
      <c r="B10" s="42"/>
      <c r="C10" s="43" t="s">
        <v>58</v>
      </c>
      <c r="D10" s="198">
        <v>0</v>
      </c>
      <c r="E10" s="198">
        <v>0</v>
      </c>
      <c r="F10" s="198">
        <v>0</v>
      </c>
      <c r="G10" s="198">
        <v>0</v>
      </c>
      <c r="H10" s="198">
        <v>0</v>
      </c>
      <c r="I10" s="198">
        <v>0</v>
      </c>
      <c r="J10" s="198">
        <v>0</v>
      </c>
      <c r="K10" s="198">
        <v>0</v>
      </c>
      <c r="L10" s="198">
        <v>0</v>
      </c>
      <c r="M10" s="198">
        <v>0</v>
      </c>
      <c r="N10" s="198">
        <v>0</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198">
        <v>0</v>
      </c>
      <c r="AP10" s="198">
        <v>0</v>
      </c>
      <c r="AQ10" s="248">
        <f t="shared" si="1"/>
        <v>0</v>
      </c>
      <c r="AR10" s="231"/>
      <c r="AS10" s="40"/>
    </row>
    <row r="11" spans="2:45" s="34" customFormat="1" ht="16.5" customHeight="1">
      <c r="B11" s="42"/>
      <c r="C11" s="43" t="s">
        <v>59</v>
      </c>
      <c r="D11" s="198">
        <v>0</v>
      </c>
      <c r="E11" s="198">
        <v>0</v>
      </c>
      <c r="F11" s="198">
        <v>0</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198">
        <v>0</v>
      </c>
      <c r="AP11" s="198">
        <v>0</v>
      </c>
      <c r="AQ11" s="248">
        <f t="shared" si="1"/>
        <v>0</v>
      </c>
      <c r="AR11" s="231"/>
      <c r="AS11" s="40"/>
    </row>
    <row r="12" spans="1:45" s="4" customFormat="1" ht="16.5" customHeight="1">
      <c r="A12" s="9"/>
      <c r="B12" s="12"/>
      <c r="C12" s="76" t="s">
        <v>11</v>
      </c>
      <c r="D12" s="198">
        <f aca="true" t="shared" si="2" ref="D12:AP12">D13+D14</f>
        <v>0</v>
      </c>
      <c r="E12" s="198">
        <f t="shared" si="2"/>
        <v>0</v>
      </c>
      <c r="F12" s="198">
        <f t="shared" si="2"/>
        <v>0</v>
      </c>
      <c r="G12" s="198">
        <f t="shared" si="2"/>
        <v>0</v>
      </c>
      <c r="H12" s="198">
        <f t="shared" si="2"/>
        <v>0</v>
      </c>
      <c r="I12" s="198">
        <f t="shared" si="2"/>
        <v>0</v>
      </c>
      <c r="J12" s="198">
        <f t="shared" si="2"/>
        <v>0</v>
      </c>
      <c r="K12" s="198">
        <f t="shared" si="2"/>
        <v>0</v>
      </c>
      <c r="L12" s="198">
        <f t="shared" si="2"/>
        <v>0</v>
      </c>
      <c r="M12" s="198">
        <f t="shared" si="2"/>
        <v>0</v>
      </c>
      <c r="N12" s="198">
        <f t="shared" si="2"/>
        <v>42.19409282700422</v>
      </c>
      <c r="O12" s="198">
        <f t="shared" si="2"/>
        <v>0</v>
      </c>
      <c r="P12" s="198">
        <f t="shared" si="2"/>
        <v>0</v>
      </c>
      <c r="Q12" s="198">
        <f t="shared" si="2"/>
        <v>0</v>
      </c>
      <c r="R12" s="198">
        <f t="shared" si="2"/>
        <v>0</v>
      </c>
      <c r="S12" s="198">
        <f t="shared" si="2"/>
        <v>0</v>
      </c>
      <c r="T12" s="198">
        <f t="shared" si="2"/>
        <v>0</v>
      </c>
      <c r="U12" s="198">
        <f t="shared" si="2"/>
        <v>0</v>
      </c>
      <c r="V12" s="198">
        <f t="shared" si="2"/>
        <v>0</v>
      </c>
      <c r="W12" s="198">
        <f t="shared" si="2"/>
        <v>0</v>
      </c>
      <c r="X12" s="198">
        <f t="shared" si="2"/>
        <v>0</v>
      </c>
      <c r="Y12" s="198">
        <f t="shared" si="2"/>
        <v>0</v>
      </c>
      <c r="Z12" s="198">
        <f t="shared" si="2"/>
        <v>0</v>
      </c>
      <c r="AA12" s="198">
        <f t="shared" si="2"/>
        <v>0</v>
      </c>
      <c r="AB12" s="198">
        <f t="shared" si="2"/>
        <v>0</v>
      </c>
      <c r="AC12" s="198">
        <f t="shared" si="2"/>
        <v>0</v>
      </c>
      <c r="AD12" s="198">
        <f t="shared" si="2"/>
        <v>0</v>
      </c>
      <c r="AE12" s="198">
        <f t="shared" si="2"/>
        <v>0</v>
      </c>
      <c r="AF12" s="198">
        <f t="shared" si="2"/>
        <v>0</v>
      </c>
      <c r="AG12" s="198">
        <f t="shared" si="2"/>
        <v>0</v>
      </c>
      <c r="AH12" s="198">
        <f t="shared" si="2"/>
        <v>0</v>
      </c>
      <c r="AI12" s="198">
        <f t="shared" si="2"/>
        <v>0</v>
      </c>
      <c r="AJ12" s="198">
        <f t="shared" si="2"/>
        <v>0</v>
      </c>
      <c r="AK12" s="198">
        <f t="shared" si="2"/>
        <v>0</v>
      </c>
      <c r="AL12" s="198">
        <f t="shared" si="2"/>
        <v>0</v>
      </c>
      <c r="AM12" s="198">
        <f t="shared" si="2"/>
        <v>0</v>
      </c>
      <c r="AN12" s="198">
        <f t="shared" si="2"/>
        <v>0</v>
      </c>
      <c r="AO12" s="198">
        <f t="shared" si="2"/>
        <v>0</v>
      </c>
      <c r="AP12" s="198">
        <f t="shared" si="2"/>
        <v>0</v>
      </c>
      <c r="AQ12" s="248">
        <f t="shared" si="1"/>
        <v>42.19409282700422</v>
      </c>
      <c r="AR12" s="249"/>
      <c r="AS12" s="5"/>
    </row>
    <row r="13" spans="2:45" s="34" customFormat="1" ht="16.5" customHeight="1">
      <c r="B13" s="42"/>
      <c r="C13" s="43" t="s">
        <v>58</v>
      </c>
      <c r="D13" s="198">
        <v>0</v>
      </c>
      <c r="E13" s="198">
        <v>0</v>
      </c>
      <c r="F13" s="198">
        <v>0</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c r="AP13" s="198">
        <v>0</v>
      </c>
      <c r="AQ13" s="248">
        <f t="shared" si="1"/>
        <v>0</v>
      </c>
      <c r="AR13" s="231"/>
      <c r="AS13" s="40"/>
    </row>
    <row r="14" spans="2:45" s="34" customFormat="1" ht="16.5" customHeight="1">
      <c r="B14" s="42"/>
      <c r="C14" s="43" t="s">
        <v>59</v>
      </c>
      <c r="D14" s="198">
        <v>0</v>
      </c>
      <c r="E14" s="198">
        <v>0</v>
      </c>
      <c r="F14" s="198">
        <v>0</v>
      </c>
      <c r="G14" s="198">
        <v>0</v>
      </c>
      <c r="H14" s="198">
        <v>0</v>
      </c>
      <c r="I14" s="198">
        <v>0</v>
      </c>
      <c r="J14" s="198">
        <v>0</v>
      </c>
      <c r="K14" s="198">
        <v>0</v>
      </c>
      <c r="L14" s="198">
        <v>0</v>
      </c>
      <c r="M14" s="198">
        <v>0</v>
      </c>
      <c r="N14" s="198">
        <v>42.19409282700422</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c r="AP14" s="198">
        <v>0</v>
      </c>
      <c r="AQ14" s="248">
        <f t="shared" si="1"/>
        <v>42.19409282700422</v>
      </c>
      <c r="AR14" s="231"/>
      <c r="AS14" s="40"/>
    </row>
    <row r="15" spans="1:45" s="4" customFormat="1" ht="16.5" customHeight="1">
      <c r="A15" s="9"/>
      <c r="B15" s="12"/>
      <c r="C15" s="76" t="s">
        <v>12</v>
      </c>
      <c r="D15" s="198">
        <f aca="true" t="shared" si="3" ref="D15:AP15">D16+D17</f>
        <v>0</v>
      </c>
      <c r="E15" s="198">
        <f t="shared" si="3"/>
        <v>0</v>
      </c>
      <c r="F15" s="198">
        <f t="shared" si="3"/>
        <v>0</v>
      </c>
      <c r="G15" s="198">
        <f t="shared" si="3"/>
        <v>0</v>
      </c>
      <c r="H15" s="198">
        <f t="shared" si="3"/>
        <v>0</v>
      </c>
      <c r="I15" s="198">
        <f t="shared" si="3"/>
        <v>0</v>
      </c>
      <c r="J15" s="198">
        <f t="shared" si="3"/>
        <v>0</v>
      </c>
      <c r="K15" s="198">
        <f t="shared" si="3"/>
        <v>0</v>
      </c>
      <c r="L15" s="198">
        <f t="shared" si="3"/>
        <v>0</v>
      </c>
      <c r="M15" s="198">
        <f t="shared" si="3"/>
        <v>0</v>
      </c>
      <c r="N15" s="198">
        <f t="shared" si="3"/>
        <v>0</v>
      </c>
      <c r="O15" s="198">
        <f t="shared" si="3"/>
        <v>0</v>
      </c>
      <c r="P15" s="198">
        <f t="shared" si="3"/>
        <v>0</v>
      </c>
      <c r="Q15" s="198">
        <f t="shared" si="3"/>
        <v>0</v>
      </c>
      <c r="R15" s="198">
        <f t="shared" si="3"/>
        <v>0</v>
      </c>
      <c r="S15" s="198">
        <f t="shared" si="3"/>
        <v>0</v>
      </c>
      <c r="T15" s="198">
        <f t="shared" si="3"/>
        <v>0</v>
      </c>
      <c r="U15" s="198">
        <f t="shared" si="3"/>
        <v>0</v>
      </c>
      <c r="V15" s="198">
        <f t="shared" si="3"/>
        <v>0</v>
      </c>
      <c r="W15" s="198">
        <f t="shared" si="3"/>
        <v>0</v>
      </c>
      <c r="X15" s="198">
        <f t="shared" si="3"/>
        <v>0</v>
      </c>
      <c r="Y15" s="198">
        <f t="shared" si="3"/>
        <v>0</v>
      </c>
      <c r="Z15" s="198">
        <f t="shared" si="3"/>
        <v>0</v>
      </c>
      <c r="AA15" s="198">
        <f t="shared" si="3"/>
        <v>0</v>
      </c>
      <c r="AB15" s="198">
        <f t="shared" si="3"/>
        <v>0</v>
      </c>
      <c r="AC15" s="198">
        <f t="shared" si="3"/>
        <v>0</v>
      </c>
      <c r="AD15" s="198">
        <f t="shared" si="3"/>
        <v>0</v>
      </c>
      <c r="AE15" s="198">
        <f t="shared" si="3"/>
        <v>0</v>
      </c>
      <c r="AF15" s="198">
        <f t="shared" si="3"/>
        <v>0</v>
      </c>
      <c r="AG15" s="198">
        <f t="shared" si="3"/>
        <v>0</v>
      </c>
      <c r="AH15" s="198">
        <f t="shared" si="3"/>
        <v>0</v>
      </c>
      <c r="AI15" s="198">
        <f t="shared" si="3"/>
        <v>0</v>
      </c>
      <c r="AJ15" s="198">
        <f t="shared" si="3"/>
        <v>0</v>
      </c>
      <c r="AK15" s="198">
        <f t="shared" si="3"/>
        <v>0</v>
      </c>
      <c r="AL15" s="198">
        <f t="shared" si="3"/>
        <v>0</v>
      </c>
      <c r="AM15" s="198">
        <f t="shared" si="3"/>
        <v>0</v>
      </c>
      <c r="AN15" s="198">
        <f t="shared" si="3"/>
        <v>0</v>
      </c>
      <c r="AO15" s="198">
        <f t="shared" si="3"/>
        <v>0</v>
      </c>
      <c r="AP15" s="198">
        <f t="shared" si="3"/>
        <v>0</v>
      </c>
      <c r="AQ15" s="248">
        <f t="shared" si="1"/>
        <v>0</v>
      </c>
      <c r="AR15" s="249"/>
      <c r="AS15" s="5"/>
    </row>
    <row r="16" spans="2:45" s="34" customFormat="1" ht="16.5" customHeight="1">
      <c r="B16" s="42"/>
      <c r="C16" s="43" t="s">
        <v>58</v>
      </c>
      <c r="D16" s="198">
        <v>0</v>
      </c>
      <c r="E16" s="198">
        <v>0</v>
      </c>
      <c r="F16" s="198">
        <v>0</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c r="AP16" s="198">
        <v>0</v>
      </c>
      <c r="AQ16" s="248">
        <f t="shared" si="1"/>
        <v>0</v>
      </c>
      <c r="AR16" s="231"/>
      <c r="AS16" s="40"/>
    </row>
    <row r="17" spans="2:45" s="34" customFormat="1" ht="16.5" customHeight="1">
      <c r="B17" s="42"/>
      <c r="C17" s="43" t="s">
        <v>59</v>
      </c>
      <c r="D17" s="198">
        <v>0</v>
      </c>
      <c r="E17" s="198">
        <v>0</v>
      </c>
      <c r="F17" s="198">
        <v>0</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c r="AP17" s="198">
        <v>0</v>
      </c>
      <c r="AQ17" s="248">
        <f t="shared" si="1"/>
        <v>0</v>
      </c>
      <c r="AR17" s="231"/>
      <c r="AS17" s="40"/>
    </row>
    <row r="18" spans="1:45" s="4" customFormat="1" ht="16.5" customHeight="1">
      <c r="A18" s="9"/>
      <c r="B18" s="12"/>
      <c r="C18" s="76" t="s">
        <v>185</v>
      </c>
      <c r="D18" s="250">
        <f aca="true" t="shared" si="4" ref="D18:AP18">+SUM(D15,D12,D9)</f>
        <v>0</v>
      </c>
      <c r="E18" s="250">
        <f t="shared" si="4"/>
        <v>0</v>
      </c>
      <c r="F18" s="250">
        <f t="shared" si="4"/>
        <v>0</v>
      </c>
      <c r="G18" s="250">
        <f t="shared" si="4"/>
        <v>0</v>
      </c>
      <c r="H18" s="250">
        <f t="shared" si="4"/>
        <v>0</v>
      </c>
      <c r="I18" s="250">
        <f t="shared" si="4"/>
        <v>0</v>
      </c>
      <c r="J18" s="250">
        <f t="shared" si="4"/>
        <v>0</v>
      </c>
      <c r="K18" s="250">
        <f t="shared" si="4"/>
        <v>0</v>
      </c>
      <c r="L18" s="250">
        <f t="shared" si="4"/>
        <v>0</v>
      </c>
      <c r="M18" s="250">
        <f t="shared" si="4"/>
        <v>0</v>
      </c>
      <c r="N18" s="250">
        <f t="shared" si="4"/>
        <v>42.19409282700422</v>
      </c>
      <c r="O18" s="250">
        <f t="shared" si="4"/>
        <v>0</v>
      </c>
      <c r="P18" s="250">
        <f t="shared" si="4"/>
        <v>0</v>
      </c>
      <c r="Q18" s="250">
        <f t="shared" si="4"/>
        <v>0</v>
      </c>
      <c r="R18" s="250">
        <f t="shared" si="4"/>
        <v>0</v>
      </c>
      <c r="S18" s="250">
        <f t="shared" si="4"/>
        <v>0</v>
      </c>
      <c r="T18" s="250">
        <f t="shared" si="4"/>
        <v>0</v>
      </c>
      <c r="U18" s="250">
        <f t="shared" si="4"/>
        <v>0</v>
      </c>
      <c r="V18" s="250">
        <f t="shared" si="4"/>
        <v>0</v>
      </c>
      <c r="W18" s="250">
        <f t="shared" si="4"/>
        <v>0</v>
      </c>
      <c r="X18" s="250">
        <f t="shared" si="4"/>
        <v>0</v>
      </c>
      <c r="Y18" s="250">
        <f t="shared" si="4"/>
        <v>0</v>
      </c>
      <c r="Z18" s="250">
        <f t="shared" si="4"/>
        <v>0</v>
      </c>
      <c r="AA18" s="250">
        <f t="shared" si="4"/>
        <v>0</v>
      </c>
      <c r="AB18" s="250">
        <f t="shared" si="4"/>
        <v>0</v>
      </c>
      <c r="AC18" s="250">
        <f t="shared" si="4"/>
        <v>0</v>
      </c>
      <c r="AD18" s="250">
        <f t="shared" si="4"/>
        <v>0</v>
      </c>
      <c r="AE18" s="250">
        <f t="shared" si="4"/>
        <v>0</v>
      </c>
      <c r="AF18" s="250">
        <f t="shared" si="4"/>
        <v>0</v>
      </c>
      <c r="AG18" s="250">
        <f t="shared" si="4"/>
        <v>0</v>
      </c>
      <c r="AH18" s="250">
        <f t="shared" si="4"/>
        <v>0</v>
      </c>
      <c r="AI18" s="250">
        <f t="shared" si="4"/>
        <v>0</v>
      </c>
      <c r="AJ18" s="250">
        <f t="shared" si="4"/>
        <v>0</v>
      </c>
      <c r="AK18" s="250">
        <f t="shared" si="4"/>
        <v>0</v>
      </c>
      <c r="AL18" s="250">
        <f t="shared" si="4"/>
        <v>0</v>
      </c>
      <c r="AM18" s="250">
        <f t="shared" si="4"/>
        <v>0</v>
      </c>
      <c r="AN18" s="250">
        <f t="shared" si="4"/>
        <v>0</v>
      </c>
      <c r="AO18" s="250">
        <f t="shared" si="4"/>
        <v>0</v>
      </c>
      <c r="AP18" s="250">
        <f t="shared" si="4"/>
        <v>0</v>
      </c>
      <c r="AQ18" s="248">
        <f t="shared" si="1"/>
        <v>42.19409282700422</v>
      </c>
      <c r="AR18" s="249"/>
      <c r="AS18" s="5"/>
    </row>
    <row r="19" spans="2:45" s="38" customFormat="1" ht="30" customHeight="1">
      <c r="B19" s="44"/>
      <c r="C19" s="45" t="s">
        <v>184</v>
      </c>
      <c r="D19" s="243"/>
      <c r="E19" s="243"/>
      <c r="F19" s="243"/>
      <c r="G19" s="243"/>
      <c r="H19" s="243"/>
      <c r="I19" s="243"/>
      <c r="J19" s="243"/>
      <c r="K19" s="243"/>
      <c r="L19" s="243"/>
      <c r="M19" s="243"/>
      <c r="N19" s="243"/>
      <c r="O19" s="244"/>
      <c r="P19" s="244"/>
      <c r="Q19" s="244"/>
      <c r="R19" s="244"/>
      <c r="S19" s="244"/>
      <c r="T19" s="244"/>
      <c r="U19" s="244"/>
      <c r="V19" s="244"/>
      <c r="W19" s="244"/>
      <c r="X19" s="267"/>
      <c r="Y19" s="267"/>
      <c r="Z19" s="268"/>
      <c r="AA19" s="268"/>
      <c r="AB19" s="268"/>
      <c r="AC19" s="268"/>
      <c r="AD19" s="268"/>
      <c r="AE19" s="268"/>
      <c r="AF19" s="268"/>
      <c r="AG19" s="268"/>
      <c r="AH19" s="268"/>
      <c r="AI19" s="268"/>
      <c r="AJ19" s="268"/>
      <c r="AK19" s="268"/>
      <c r="AL19" s="268"/>
      <c r="AM19" s="268"/>
      <c r="AN19" s="268"/>
      <c r="AO19" s="268"/>
      <c r="AP19" s="268"/>
      <c r="AQ19" s="269"/>
      <c r="AR19" s="226"/>
      <c r="AS19" s="72"/>
    </row>
    <row r="20" spans="2:45" s="34" customFormat="1" ht="16.5" customHeight="1">
      <c r="B20" s="39"/>
      <c r="C20" s="40" t="s">
        <v>10</v>
      </c>
      <c r="D20" s="251">
        <f aca="true" t="shared" si="5" ref="D20:AP20">D21+D22</f>
        <v>0</v>
      </c>
      <c r="E20" s="251">
        <f t="shared" si="5"/>
        <v>0</v>
      </c>
      <c r="F20" s="251">
        <f t="shared" si="5"/>
        <v>0</v>
      </c>
      <c r="G20" s="251">
        <f t="shared" si="5"/>
        <v>0</v>
      </c>
      <c r="H20" s="251">
        <f t="shared" si="5"/>
        <v>0</v>
      </c>
      <c r="I20" s="251">
        <f t="shared" si="5"/>
        <v>0</v>
      </c>
      <c r="J20" s="251">
        <f t="shared" si="5"/>
        <v>0</v>
      </c>
      <c r="K20" s="251">
        <f t="shared" si="5"/>
        <v>0</v>
      </c>
      <c r="L20" s="252">
        <f t="shared" si="5"/>
        <v>0</v>
      </c>
      <c r="M20" s="252">
        <f t="shared" si="5"/>
        <v>0</v>
      </c>
      <c r="N20" s="252">
        <f t="shared" si="5"/>
        <v>2844.9813784267526</v>
      </c>
      <c r="O20" s="253">
        <f t="shared" si="5"/>
        <v>0</v>
      </c>
      <c r="P20" s="253">
        <f t="shared" si="5"/>
        <v>248.0793551335676</v>
      </c>
      <c r="Q20" s="253">
        <f t="shared" si="5"/>
        <v>0</v>
      </c>
      <c r="R20" s="253">
        <f t="shared" si="5"/>
        <v>0</v>
      </c>
      <c r="S20" s="253">
        <f t="shared" si="5"/>
        <v>0</v>
      </c>
      <c r="T20" s="253">
        <f t="shared" si="5"/>
        <v>0</v>
      </c>
      <c r="U20" s="253">
        <f t="shared" si="5"/>
        <v>0</v>
      </c>
      <c r="V20" s="253">
        <f t="shared" si="5"/>
        <v>0</v>
      </c>
      <c r="W20" s="253">
        <f t="shared" si="5"/>
        <v>0</v>
      </c>
      <c r="X20" s="270">
        <f t="shared" si="5"/>
        <v>0</v>
      </c>
      <c r="Y20" s="270">
        <f t="shared" si="5"/>
        <v>0</v>
      </c>
      <c r="Z20" s="271">
        <f t="shared" si="5"/>
        <v>0</v>
      </c>
      <c r="AA20" s="271">
        <f t="shared" si="5"/>
        <v>0</v>
      </c>
      <c r="AB20" s="271">
        <f t="shared" si="5"/>
        <v>0</v>
      </c>
      <c r="AC20" s="271">
        <f t="shared" si="5"/>
        <v>0</v>
      </c>
      <c r="AD20" s="271">
        <f t="shared" si="5"/>
        <v>0</v>
      </c>
      <c r="AE20" s="271">
        <f t="shared" si="5"/>
        <v>0</v>
      </c>
      <c r="AF20" s="271">
        <f t="shared" si="5"/>
        <v>0</v>
      </c>
      <c r="AG20" s="271">
        <f t="shared" si="5"/>
        <v>0</v>
      </c>
      <c r="AH20" s="271">
        <f t="shared" si="5"/>
        <v>0</v>
      </c>
      <c r="AI20" s="271">
        <f t="shared" si="5"/>
        <v>0</v>
      </c>
      <c r="AJ20" s="271">
        <f t="shared" si="5"/>
        <v>0</v>
      </c>
      <c r="AK20" s="271">
        <f t="shared" si="5"/>
        <v>0</v>
      </c>
      <c r="AL20" s="271">
        <f t="shared" si="5"/>
        <v>0</v>
      </c>
      <c r="AM20" s="271">
        <f t="shared" si="5"/>
        <v>0</v>
      </c>
      <c r="AN20" s="271">
        <f t="shared" si="5"/>
        <v>44</v>
      </c>
      <c r="AO20" s="271">
        <f t="shared" si="5"/>
        <v>1</v>
      </c>
      <c r="AP20" s="271">
        <f t="shared" si="5"/>
        <v>0</v>
      </c>
      <c r="AQ20" s="248">
        <f aca="true" t="shared" si="6" ref="AQ20:AQ29">+SUM(D20:AP20)</f>
        <v>3138.0607335603204</v>
      </c>
      <c r="AR20" s="231"/>
      <c r="AS20" s="40"/>
    </row>
    <row r="21" spans="2:45" s="34" customFormat="1" ht="16.5" customHeight="1">
      <c r="B21" s="42"/>
      <c r="C21" s="43" t="s">
        <v>58</v>
      </c>
      <c r="D21" s="251">
        <v>0</v>
      </c>
      <c r="E21" s="251">
        <v>0</v>
      </c>
      <c r="F21" s="251">
        <v>0</v>
      </c>
      <c r="G21" s="251">
        <v>0</v>
      </c>
      <c r="H21" s="251">
        <v>0</v>
      </c>
      <c r="I21" s="251">
        <v>0</v>
      </c>
      <c r="J21" s="251">
        <v>0</v>
      </c>
      <c r="K21" s="251">
        <v>0</v>
      </c>
      <c r="L21" s="252">
        <v>0</v>
      </c>
      <c r="M21" s="252">
        <v>0</v>
      </c>
      <c r="N21" s="252">
        <v>1037.5751434599156</v>
      </c>
      <c r="O21" s="253">
        <v>0</v>
      </c>
      <c r="P21" s="253">
        <v>0</v>
      </c>
      <c r="Q21" s="253">
        <v>0</v>
      </c>
      <c r="R21" s="253">
        <v>0</v>
      </c>
      <c r="S21" s="253">
        <v>0</v>
      </c>
      <c r="T21" s="253">
        <v>0</v>
      </c>
      <c r="U21" s="253">
        <v>0</v>
      </c>
      <c r="V21" s="253">
        <v>0</v>
      </c>
      <c r="W21" s="253">
        <v>0</v>
      </c>
      <c r="X21" s="270">
        <v>0</v>
      </c>
      <c r="Y21" s="270">
        <v>0</v>
      </c>
      <c r="Z21" s="271">
        <v>0</v>
      </c>
      <c r="AA21" s="271">
        <v>0</v>
      </c>
      <c r="AB21" s="271">
        <v>0</v>
      </c>
      <c r="AC21" s="271">
        <v>0</v>
      </c>
      <c r="AD21" s="271">
        <v>0</v>
      </c>
      <c r="AE21" s="271">
        <v>0</v>
      </c>
      <c r="AF21" s="271">
        <v>0</v>
      </c>
      <c r="AG21" s="271">
        <v>0</v>
      </c>
      <c r="AH21" s="271">
        <v>0</v>
      </c>
      <c r="AI21" s="271">
        <v>0</v>
      </c>
      <c r="AJ21" s="271">
        <v>0</v>
      </c>
      <c r="AK21" s="271">
        <v>0</v>
      </c>
      <c r="AL21" s="271">
        <v>0</v>
      </c>
      <c r="AM21" s="271">
        <v>0</v>
      </c>
      <c r="AN21" s="271">
        <v>0</v>
      </c>
      <c r="AO21" s="271">
        <v>0</v>
      </c>
      <c r="AP21" s="271">
        <v>0</v>
      </c>
      <c r="AQ21" s="248">
        <f t="shared" si="6"/>
        <v>1037.5751434599156</v>
      </c>
      <c r="AR21" s="231"/>
      <c r="AS21" s="40"/>
    </row>
    <row r="22" spans="2:45" s="34" customFormat="1" ht="16.5" customHeight="1">
      <c r="B22" s="42"/>
      <c r="C22" s="43" t="s">
        <v>59</v>
      </c>
      <c r="D22" s="251">
        <v>0</v>
      </c>
      <c r="E22" s="251">
        <v>0</v>
      </c>
      <c r="F22" s="251">
        <v>0</v>
      </c>
      <c r="G22" s="251">
        <v>0</v>
      </c>
      <c r="H22" s="251">
        <v>0</v>
      </c>
      <c r="I22" s="251">
        <v>0</v>
      </c>
      <c r="J22" s="251">
        <v>0</v>
      </c>
      <c r="K22" s="251">
        <v>0</v>
      </c>
      <c r="L22" s="252">
        <v>0</v>
      </c>
      <c r="M22" s="252">
        <v>0</v>
      </c>
      <c r="N22" s="252">
        <v>1807.4062349668368</v>
      </c>
      <c r="O22" s="253">
        <v>0</v>
      </c>
      <c r="P22" s="253">
        <v>248.0793551335676</v>
      </c>
      <c r="Q22" s="253">
        <v>0</v>
      </c>
      <c r="R22" s="253">
        <v>0</v>
      </c>
      <c r="S22" s="253">
        <v>0</v>
      </c>
      <c r="T22" s="253">
        <v>0</v>
      </c>
      <c r="U22" s="253">
        <v>0</v>
      </c>
      <c r="V22" s="253">
        <v>0</v>
      </c>
      <c r="W22" s="253">
        <v>0</v>
      </c>
      <c r="X22" s="270">
        <v>0</v>
      </c>
      <c r="Y22" s="270">
        <v>0</v>
      </c>
      <c r="Z22" s="271">
        <v>0</v>
      </c>
      <c r="AA22" s="271">
        <v>0</v>
      </c>
      <c r="AB22" s="271">
        <v>0</v>
      </c>
      <c r="AC22" s="271">
        <v>0</v>
      </c>
      <c r="AD22" s="271">
        <v>0</v>
      </c>
      <c r="AE22" s="271">
        <v>0</v>
      </c>
      <c r="AF22" s="271">
        <v>0</v>
      </c>
      <c r="AG22" s="271">
        <v>0</v>
      </c>
      <c r="AH22" s="271">
        <v>0</v>
      </c>
      <c r="AI22" s="271">
        <v>0</v>
      </c>
      <c r="AJ22" s="271">
        <v>0</v>
      </c>
      <c r="AK22" s="271">
        <v>0</v>
      </c>
      <c r="AL22" s="271">
        <v>0</v>
      </c>
      <c r="AM22" s="271">
        <v>0</v>
      </c>
      <c r="AN22" s="271">
        <v>44</v>
      </c>
      <c r="AO22" s="271">
        <v>1</v>
      </c>
      <c r="AP22" s="271">
        <v>0</v>
      </c>
      <c r="AQ22" s="248">
        <f t="shared" si="6"/>
        <v>2100.4855901004044</v>
      </c>
      <c r="AR22" s="231"/>
      <c r="AS22" s="40"/>
    </row>
    <row r="23" spans="1:45" s="4" customFormat="1" ht="16.5" customHeight="1">
      <c r="A23" s="9"/>
      <c r="B23" s="12"/>
      <c r="C23" s="76" t="s">
        <v>11</v>
      </c>
      <c r="D23" s="251">
        <f aca="true" t="shared" si="7" ref="D23:AP23">D24+D25</f>
        <v>0</v>
      </c>
      <c r="E23" s="251">
        <f t="shared" si="7"/>
        <v>0</v>
      </c>
      <c r="F23" s="251">
        <f t="shared" si="7"/>
        <v>0</v>
      </c>
      <c r="G23" s="251">
        <f t="shared" si="7"/>
        <v>0</v>
      </c>
      <c r="H23" s="251">
        <f t="shared" si="7"/>
        <v>0</v>
      </c>
      <c r="I23" s="251">
        <f t="shared" si="7"/>
        <v>0</v>
      </c>
      <c r="J23" s="251">
        <f t="shared" si="7"/>
        <v>0</v>
      </c>
      <c r="K23" s="251">
        <f t="shared" si="7"/>
        <v>0</v>
      </c>
      <c r="L23" s="251">
        <f t="shared" si="7"/>
        <v>0</v>
      </c>
      <c r="M23" s="251">
        <f t="shared" si="7"/>
        <v>0</v>
      </c>
      <c r="N23" s="251">
        <f t="shared" si="7"/>
        <v>505.6145991561182</v>
      </c>
      <c r="O23" s="251">
        <f t="shared" si="7"/>
        <v>0</v>
      </c>
      <c r="P23" s="251">
        <f t="shared" si="7"/>
        <v>25</v>
      </c>
      <c r="Q23" s="251">
        <f t="shared" si="7"/>
        <v>0</v>
      </c>
      <c r="R23" s="251">
        <f t="shared" si="7"/>
        <v>0</v>
      </c>
      <c r="S23" s="251">
        <f t="shared" si="7"/>
        <v>0</v>
      </c>
      <c r="T23" s="251">
        <f t="shared" si="7"/>
        <v>0</v>
      </c>
      <c r="U23" s="251">
        <f t="shared" si="7"/>
        <v>0</v>
      </c>
      <c r="V23" s="251">
        <f t="shared" si="7"/>
        <v>0</v>
      </c>
      <c r="W23" s="251">
        <f t="shared" si="7"/>
        <v>0</v>
      </c>
      <c r="X23" s="251">
        <f t="shared" si="7"/>
        <v>0</v>
      </c>
      <c r="Y23" s="251">
        <f t="shared" si="7"/>
        <v>0</v>
      </c>
      <c r="Z23" s="251">
        <f t="shared" si="7"/>
        <v>0</v>
      </c>
      <c r="AA23" s="251">
        <f t="shared" si="7"/>
        <v>0</v>
      </c>
      <c r="AB23" s="251">
        <f t="shared" si="7"/>
        <v>0</v>
      </c>
      <c r="AC23" s="251">
        <f t="shared" si="7"/>
        <v>0</v>
      </c>
      <c r="AD23" s="251">
        <f t="shared" si="7"/>
        <v>0</v>
      </c>
      <c r="AE23" s="251">
        <f t="shared" si="7"/>
        <v>0</v>
      </c>
      <c r="AF23" s="251">
        <f t="shared" si="7"/>
        <v>0</v>
      </c>
      <c r="AG23" s="251">
        <f t="shared" si="7"/>
        <v>0</v>
      </c>
      <c r="AH23" s="251">
        <f t="shared" si="7"/>
        <v>0</v>
      </c>
      <c r="AI23" s="251">
        <f t="shared" si="7"/>
        <v>0</v>
      </c>
      <c r="AJ23" s="251">
        <f t="shared" si="7"/>
        <v>0</v>
      </c>
      <c r="AK23" s="251">
        <f t="shared" si="7"/>
        <v>0</v>
      </c>
      <c r="AL23" s="251">
        <f t="shared" si="7"/>
        <v>0</v>
      </c>
      <c r="AM23" s="251">
        <f t="shared" si="7"/>
        <v>0</v>
      </c>
      <c r="AN23" s="251">
        <f t="shared" si="7"/>
        <v>0</v>
      </c>
      <c r="AO23" s="251">
        <f t="shared" si="7"/>
        <v>0</v>
      </c>
      <c r="AP23" s="251">
        <f t="shared" si="7"/>
        <v>0</v>
      </c>
      <c r="AQ23" s="248">
        <f t="shared" si="6"/>
        <v>530.6145991561182</v>
      </c>
      <c r="AR23" s="249"/>
      <c r="AS23" s="5"/>
    </row>
    <row r="24" spans="2:45" s="34" customFormat="1" ht="16.5" customHeight="1">
      <c r="B24" s="42"/>
      <c r="C24" s="43" t="s">
        <v>58</v>
      </c>
      <c r="D24" s="251">
        <v>0</v>
      </c>
      <c r="E24" s="251">
        <v>0</v>
      </c>
      <c r="F24" s="251">
        <v>0</v>
      </c>
      <c r="G24" s="251">
        <v>0</v>
      </c>
      <c r="H24" s="251">
        <v>0</v>
      </c>
      <c r="I24" s="251">
        <v>0</v>
      </c>
      <c r="J24" s="251">
        <v>0</v>
      </c>
      <c r="K24" s="251">
        <v>0</v>
      </c>
      <c r="L24" s="252">
        <v>0</v>
      </c>
      <c r="M24" s="252">
        <v>0</v>
      </c>
      <c r="N24" s="252">
        <v>364.02459915611814</v>
      </c>
      <c r="O24" s="253">
        <v>0</v>
      </c>
      <c r="P24" s="253">
        <v>25</v>
      </c>
      <c r="Q24" s="253">
        <v>0</v>
      </c>
      <c r="R24" s="253">
        <v>0</v>
      </c>
      <c r="S24" s="253">
        <v>0</v>
      </c>
      <c r="T24" s="253">
        <v>0</v>
      </c>
      <c r="U24" s="253">
        <v>0</v>
      </c>
      <c r="V24" s="253">
        <v>0</v>
      </c>
      <c r="W24" s="253">
        <v>0</v>
      </c>
      <c r="X24" s="270">
        <v>0</v>
      </c>
      <c r="Y24" s="270">
        <v>0</v>
      </c>
      <c r="Z24" s="271">
        <v>0</v>
      </c>
      <c r="AA24" s="271">
        <v>0</v>
      </c>
      <c r="AB24" s="271">
        <v>0</v>
      </c>
      <c r="AC24" s="271">
        <v>0</v>
      </c>
      <c r="AD24" s="271">
        <v>0</v>
      </c>
      <c r="AE24" s="271">
        <v>0</v>
      </c>
      <c r="AF24" s="271">
        <v>0</v>
      </c>
      <c r="AG24" s="271">
        <v>0</v>
      </c>
      <c r="AH24" s="271">
        <v>0</v>
      </c>
      <c r="AI24" s="271">
        <v>0</v>
      </c>
      <c r="AJ24" s="271">
        <v>0</v>
      </c>
      <c r="AK24" s="271">
        <v>0</v>
      </c>
      <c r="AL24" s="271">
        <v>0</v>
      </c>
      <c r="AM24" s="271">
        <v>0</v>
      </c>
      <c r="AN24" s="271">
        <v>0</v>
      </c>
      <c r="AO24" s="271">
        <v>0</v>
      </c>
      <c r="AP24" s="271">
        <v>0</v>
      </c>
      <c r="AQ24" s="248">
        <f t="shared" si="6"/>
        <v>389.02459915611814</v>
      </c>
      <c r="AR24" s="231"/>
      <c r="AS24" s="40"/>
    </row>
    <row r="25" spans="2:45" s="34" customFormat="1" ht="16.5" customHeight="1">
      <c r="B25" s="42"/>
      <c r="C25" s="43" t="s">
        <v>59</v>
      </c>
      <c r="D25" s="251">
        <v>0</v>
      </c>
      <c r="E25" s="251">
        <v>0</v>
      </c>
      <c r="F25" s="251">
        <v>0</v>
      </c>
      <c r="G25" s="251">
        <v>0</v>
      </c>
      <c r="H25" s="251">
        <v>0</v>
      </c>
      <c r="I25" s="251">
        <v>0</v>
      </c>
      <c r="J25" s="251">
        <v>0</v>
      </c>
      <c r="K25" s="251">
        <v>0</v>
      </c>
      <c r="L25" s="252">
        <v>0</v>
      </c>
      <c r="M25" s="252">
        <v>0</v>
      </c>
      <c r="N25" s="252">
        <v>141.59</v>
      </c>
      <c r="O25" s="253">
        <v>0</v>
      </c>
      <c r="P25" s="253">
        <v>0</v>
      </c>
      <c r="Q25" s="253">
        <v>0</v>
      </c>
      <c r="R25" s="253">
        <v>0</v>
      </c>
      <c r="S25" s="253">
        <v>0</v>
      </c>
      <c r="T25" s="253">
        <v>0</v>
      </c>
      <c r="U25" s="253">
        <v>0</v>
      </c>
      <c r="V25" s="253">
        <v>0</v>
      </c>
      <c r="W25" s="253">
        <v>0</v>
      </c>
      <c r="X25" s="270">
        <v>0</v>
      </c>
      <c r="Y25" s="270">
        <v>0</v>
      </c>
      <c r="Z25" s="271">
        <v>0</v>
      </c>
      <c r="AA25" s="271">
        <v>0</v>
      </c>
      <c r="AB25" s="271">
        <v>0</v>
      </c>
      <c r="AC25" s="271">
        <v>0</v>
      </c>
      <c r="AD25" s="271">
        <v>0</v>
      </c>
      <c r="AE25" s="271">
        <v>0</v>
      </c>
      <c r="AF25" s="271">
        <v>0</v>
      </c>
      <c r="AG25" s="271">
        <v>0</v>
      </c>
      <c r="AH25" s="271">
        <v>0</v>
      </c>
      <c r="AI25" s="271">
        <v>0</v>
      </c>
      <c r="AJ25" s="271">
        <v>0</v>
      </c>
      <c r="AK25" s="271">
        <v>0</v>
      </c>
      <c r="AL25" s="271">
        <v>0</v>
      </c>
      <c r="AM25" s="271">
        <v>0</v>
      </c>
      <c r="AN25" s="271">
        <v>0</v>
      </c>
      <c r="AO25" s="271">
        <v>0</v>
      </c>
      <c r="AP25" s="271">
        <v>0</v>
      </c>
      <c r="AQ25" s="248">
        <f t="shared" si="6"/>
        <v>141.59</v>
      </c>
      <c r="AR25" s="231"/>
      <c r="AS25" s="40"/>
    </row>
    <row r="26" spans="1:45" s="4" customFormat="1" ht="16.5" customHeight="1">
      <c r="A26" s="9"/>
      <c r="B26" s="12"/>
      <c r="C26" s="76" t="s">
        <v>12</v>
      </c>
      <c r="D26" s="251">
        <f aca="true" t="shared" si="8" ref="D26:AP26">D27+D28</f>
        <v>0</v>
      </c>
      <c r="E26" s="251">
        <f t="shared" si="8"/>
        <v>0</v>
      </c>
      <c r="F26" s="251">
        <f t="shared" si="8"/>
        <v>0</v>
      </c>
      <c r="G26" s="251">
        <f t="shared" si="8"/>
        <v>0</v>
      </c>
      <c r="H26" s="251">
        <f t="shared" si="8"/>
        <v>0</v>
      </c>
      <c r="I26" s="251">
        <f t="shared" si="8"/>
        <v>0</v>
      </c>
      <c r="J26" s="251">
        <f t="shared" si="8"/>
        <v>0</v>
      </c>
      <c r="K26" s="251">
        <f t="shared" si="8"/>
        <v>0</v>
      </c>
      <c r="L26" s="251">
        <f t="shared" si="8"/>
        <v>0</v>
      </c>
      <c r="M26" s="251">
        <f t="shared" si="8"/>
        <v>0</v>
      </c>
      <c r="N26" s="251">
        <f t="shared" si="8"/>
        <v>216.82085127644044</v>
      </c>
      <c r="O26" s="251">
        <f t="shared" si="8"/>
        <v>0</v>
      </c>
      <c r="P26" s="251">
        <f t="shared" si="8"/>
        <v>115.76495415244896</v>
      </c>
      <c r="Q26" s="251">
        <f t="shared" si="8"/>
        <v>0</v>
      </c>
      <c r="R26" s="251">
        <f t="shared" si="8"/>
        <v>0</v>
      </c>
      <c r="S26" s="251">
        <f t="shared" si="8"/>
        <v>0</v>
      </c>
      <c r="T26" s="251">
        <f t="shared" si="8"/>
        <v>0</v>
      </c>
      <c r="U26" s="251">
        <f t="shared" si="8"/>
        <v>0</v>
      </c>
      <c r="V26" s="251">
        <f t="shared" si="8"/>
        <v>0</v>
      </c>
      <c r="W26" s="251">
        <f t="shared" si="8"/>
        <v>0</v>
      </c>
      <c r="X26" s="251">
        <f t="shared" si="8"/>
        <v>0</v>
      </c>
      <c r="Y26" s="251">
        <f t="shared" si="8"/>
        <v>0</v>
      </c>
      <c r="Z26" s="251">
        <f t="shared" si="8"/>
        <v>0</v>
      </c>
      <c r="AA26" s="251">
        <f t="shared" si="8"/>
        <v>0</v>
      </c>
      <c r="AB26" s="251">
        <f t="shared" si="8"/>
        <v>0</v>
      </c>
      <c r="AC26" s="251">
        <f t="shared" si="8"/>
        <v>0</v>
      </c>
      <c r="AD26" s="251">
        <f t="shared" si="8"/>
        <v>0</v>
      </c>
      <c r="AE26" s="251">
        <f t="shared" si="8"/>
        <v>0</v>
      </c>
      <c r="AF26" s="251">
        <f t="shared" si="8"/>
        <v>0</v>
      </c>
      <c r="AG26" s="251">
        <f t="shared" si="8"/>
        <v>0</v>
      </c>
      <c r="AH26" s="251">
        <f t="shared" si="8"/>
        <v>0</v>
      </c>
      <c r="AI26" s="251">
        <f t="shared" si="8"/>
        <v>0</v>
      </c>
      <c r="AJ26" s="251">
        <f t="shared" si="8"/>
        <v>0</v>
      </c>
      <c r="AK26" s="251">
        <f t="shared" si="8"/>
        <v>0</v>
      </c>
      <c r="AL26" s="251">
        <f t="shared" si="8"/>
        <v>0</v>
      </c>
      <c r="AM26" s="251">
        <f t="shared" si="8"/>
        <v>0</v>
      </c>
      <c r="AN26" s="251">
        <f t="shared" si="8"/>
        <v>0</v>
      </c>
      <c r="AO26" s="251">
        <f t="shared" si="8"/>
        <v>1</v>
      </c>
      <c r="AP26" s="251">
        <f t="shared" si="8"/>
        <v>0</v>
      </c>
      <c r="AQ26" s="248">
        <f t="shared" si="6"/>
        <v>333.5858054288894</v>
      </c>
      <c r="AR26" s="249"/>
      <c r="AS26" s="5"/>
    </row>
    <row r="27" spans="2:45" s="34" customFormat="1" ht="16.5" customHeight="1">
      <c r="B27" s="42"/>
      <c r="C27" s="43" t="s">
        <v>58</v>
      </c>
      <c r="D27" s="251">
        <v>0</v>
      </c>
      <c r="E27" s="251">
        <v>0</v>
      </c>
      <c r="F27" s="251">
        <v>0</v>
      </c>
      <c r="G27" s="251">
        <v>0</v>
      </c>
      <c r="H27" s="251">
        <v>0</v>
      </c>
      <c r="I27" s="251">
        <v>0</v>
      </c>
      <c r="J27" s="251">
        <v>0</v>
      </c>
      <c r="K27" s="251">
        <v>0</v>
      </c>
      <c r="L27" s="252">
        <v>0</v>
      </c>
      <c r="M27" s="252">
        <v>0</v>
      </c>
      <c r="N27" s="252">
        <v>114.82085127644044</v>
      </c>
      <c r="O27" s="253">
        <v>0</v>
      </c>
      <c r="P27" s="253">
        <v>104.76495415244896</v>
      </c>
      <c r="Q27" s="253">
        <v>0</v>
      </c>
      <c r="R27" s="253">
        <v>0</v>
      </c>
      <c r="S27" s="253">
        <v>0</v>
      </c>
      <c r="T27" s="253">
        <v>0</v>
      </c>
      <c r="U27" s="253">
        <v>0</v>
      </c>
      <c r="V27" s="253">
        <v>0</v>
      </c>
      <c r="W27" s="253">
        <v>0</v>
      </c>
      <c r="X27" s="270">
        <v>0</v>
      </c>
      <c r="Y27" s="270">
        <v>0</v>
      </c>
      <c r="Z27" s="271">
        <v>0</v>
      </c>
      <c r="AA27" s="271">
        <v>0</v>
      </c>
      <c r="AB27" s="271">
        <v>0</v>
      </c>
      <c r="AC27" s="271">
        <v>0</v>
      </c>
      <c r="AD27" s="271">
        <v>0</v>
      </c>
      <c r="AE27" s="271">
        <v>0</v>
      </c>
      <c r="AF27" s="271">
        <v>0</v>
      </c>
      <c r="AG27" s="271">
        <v>0</v>
      </c>
      <c r="AH27" s="271">
        <v>0</v>
      </c>
      <c r="AI27" s="271">
        <v>0</v>
      </c>
      <c r="AJ27" s="271">
        <v>0</v>
      </c>
      <c r="AK27" s="271">
        <v>0</v>
      </c>
      <c r="AL27" s="271">
        <v>0</v>
      </c>
      <c r="AM27" s="271">
        <v>0</v>
      </c>
      <c r="AN27" s="271">
        <v>0</v>
      </c>
      <c r="AO27" s="271">
        <v>0</v>
      </c>
      <c r="AP27" s="271">
        <v>0</v>
      </c>
      <c r="AQ27" s="248">
        <f t="shared" si="6"/>
        <v>219.5858054288894</v>
      </c>
      <c r="AR27" s="231"/>
      <c r="AS27" s="40"/>
    </row>
    <row r="28" spans="2:45" s="34" customFormat="1" ht="16.5" customHeight="1">
      <c r="B28" s="42"/>
      <c r="C28" s="43" t="s">
        <v>59</v>
      </c>
      <c r="D28" s="251">
        <v>0</v>
      </c>
      <c r="E28" s="251">
        <v>0</v>
      </c>
      <c r="F28" s="251">
        <v>0</v>
      </c>
      <c r="G28" s="251">
        <v>0</v>
      </c>
      <c r="H28" s="251">
        <v>0</v>
      </c>
      <c r="I28" s="251">
        <v>0</v>
      </c>
      <c r="J28" s="251">
        <v>0</v>
      </c>
      <c r="K28" s="251">
        <v>0</v>
      </c>
      <c r="L28" s="252">
        <v>0</v>
      </c>
      <c r="M28" s="252">
        <v>0</v>
      </c>
      <c r="N28" s="252">
        <v>102</v>
      </c>
      <c r="O28" s="253">
        <v>0</v>
      </c>
      <c r="P28" s="253">
        <v>11</v>
      </c>
      <c r="Q28" s="253">
        <v>0</v>
      </c>
      <c r="R28" s="253">
        <v>0</v>
      </c>
      <c r="S28" s="253">
        <v>0</v>
      </c>
      <c r="T28" s="253">
        <v>0</v>
      </c>
      <c r="U28" s="253">
        <v>0</v>
      </c>
      <c r="V28" s="253">
        <v>0</v>
      </c>
      <c r="W28" s="253">
        <v>0</v>
      </c>
      <c r="X28" s="270">
        <v>0</v>
      </c>
      <c r="Y28" s="270">
        <v>0</v>
      </c>
      <c r="Z28" s="271">
        <v>0</v>
      </c>
      <c r="AA28" s="271">
        <v>0</v>
      </c>
      <c r="AB28" s="271">
        <v>0</v>
      </c>
      <c r="AC28" s="271">
        <v>0</v>
      </c>
      <c r="AD28" s="271">
        <v>0</v>
      </c>
      <c r="AE28" s="271">
        <v>0</v>
      </c>
      <c r="AF28" s="271">
        <v>0</v>
      </c>
      <c r="AG28" s="271">
        <v>0</v>
      </c>
      <c r="AH28" s="271">
        <v>0</v>
      </c>
      <c r="AI28" s="271">
        <v>0</v>
      </c>
      <c r="AJ28" s="271">
        <v>0</v>
      </c>
      <c r="AK28" s="271">
        <v>0</v>
      </c>
      <c r="AL28" s="271">
        <v>0</v>
      </c>
      <c r="AM28" s="271">
        <v>0</v>
      </c>
      <c r="AN28" s="271">
        <v>0</v>
      </c>
      <c r="AO28" s="271">
        <v>1</v>
      </c>
      <c r="AP28" s="271">
        <v>0</v>
      </c>
      <c r="AQ28" s="248">
        <f t="shared" si="6"/>
        <v>114</v>
      </c>
      <c r="AR28" s="231"/>
      <c r="AS28" s="40"/>
    </row>
    <row r="29" spans="1:44" s="5" customFormat="1" ht="16.5" customHeight="1">
      <c r="A29" s="9"/>
      <c r="B29" s="12"/>
      <c r="C29" s="76" t="s">
        <v>186</v>
      </c>
      <c r="D29" s="250">
        <f aca="true" t="shared" si="9" ref="D29:AP29">+SUM(D26,D23,D20)</f>
        <v>0</v>
      </c>
      <c r="E29" s="250">
        <f t="shared" si="9"/>
        <v>0</v>
      </c>
      <c r="F29" s="250">
        <f t="shared" si="9"/>
        <v>0</v>
      </c>
      <c r="G29" s="250">
        <f t="shared" si="9"/>
        <v>0</v>
      </c>
      <c r="H29" s="250">
        <f t="shared" si="9"/>
        <v>0</v>
      </c>
      <c r="I29" s="250">
        <f t="shared" si="9"/>
        <v>0</v>
      </c>
      <c r="J29" s="250">
        <f t="shared" si="9"/>
        <v>0</v>
      </c>
      <c r="K29" s="250">
        <f t="shared" si="9"/>
        <v>0</v>
      </c>
      <c r="L29" s="250">
        <f t="shared" si="9"/>
        <v>0</v>
      </c>
      <c r="M29" s="250">
        <f t="shared" si="9"/>
        <v>0</v>
      </c>
      <c r="N29" s="250">
        <f t="shared" si="9"/>
        <v>3567.416828859311</v>
      </c>
      <c r="O29" s="250">
        <f t="shared" si="9"/>
        <v>0</v>
      </c>
      <c r="P29" s="250">
        <f t="shared" si="9"/>
        <v>388.8443092860166</v>
      </c>
      <c r="Q29" s="250">
        <f t="shared" si="9"/>
        <v>0</v>
      </c>
      <c r="R29" s="250">
        <f t="shared" si="9"/>
        <v>0</v>
      </c>
      <c r="S29" s="250">
        <f t="shared" si="9"/>
        <v>0</v>
      </c>
      <c r="T29" s="250">
        <f t="shared" si="9"/>
        <v>0</v>
      </c>
      <c r="U29" s="250">
        <f t="shared" si="9"/>
        <v>0</v>
      </c>
      <c r="V29" s="250">
        <f t="shared" si="9"/>
        <v>0</v>
      </c>
      <c r="W29" s="250">
        <f t="shared" si="9"/>
        <v>0</v>
      </c>
      <c r="X29" s="250">
        <f t="shared" si="9"/>
        <v>0</v>
      </c>
      <c r="Y29" s="250">
        <f t="shared" si="9"/>
        <v>0</v>
      </c>
      <c r="Z29" s="250">
        <f t="shared" si="9"/>
        <v>0</v>
      </c>
      <c r="AA29" s="250">
        <f t="shared" si="9"/>
        <v>0</v>
      </c>
      <c r="AB29" s="250">
        <f t="shared" si="9"/>
        <v>0</v>
      </c>
      <c r="AC29" s="250">
        <f t="shared" si="9"/>
        <v>0</v>
      </c>
      <c r="AD29" s="250">
        <f t="shared" si="9"/>
        <v>0</v>
      </c>
      <c r="AE29" s="250">
        <f t="shared" si="9"/>
        <v>0</v>
      </c>
      <c r="AF29" s="250">
        <f t="shared" si="9"/>
        <v>0</v>
      </c>
      <c r="AG29" s="250">
        <f t="shared" si="9"/>
        <v>0</v>
      </c>
      <c r="AH29" s="250">
        <f t="shared" si="9"/>
        <v>0</v>
      </c>
      <c r="AI29" s="250">
        <f t="shared" si="9"/>
        <v>0</v>
      </c>
      <c r="AJ29" s="250">
        <f t="shared" si="9"/>
        <v>0</v>
      </c>
      <c r="AK29" s="250">
        <f t="shared" si="9"/>
        <v>0</v>
      </c>
      <c r="AL29" s="250">
        <f t="shared" si="9"/>
        <v>0</v>
      </c>
      <c r="AM29" s="250">
        <f t="shared" si="9"/>
        <v>0</v>
      </c>
      <c r="AN29" s="250">
        <f t="shared" si="9"/>
        <v>44</v>
      </c>
      <c r="AO29" s="250">
        <f t="shared" si="9"/>
        <v>2</v>
      </c>
      <c r="AP29" s="250">
        <f t="shared" si="9"/>
        <v>0</v>
      </c>
      <c r="AQ29" s="248">
        <f t="shared" si="6"/>
        <v>4002.2611381453275</v>
      </c>
      <c r="AR29" s="249"/>
    </row>
    <row r="30" spans="2:45" s="38" customFormat="1" ht="24.75" customHeight="1">
      <c r="B30" s="44"/>
      <c r="C30" s="45" t="s">
        <v>21</v>
      </c>
      <c r="D30" s="254"/>
      <c r="E30" s="254"/>
      <c r="F30" s="254"/>
      <c r="G30" s="254"/>
      <c r="H30" s="254"/>
      <c r="I30" s="254"/>
      <c r="J30" s="254"/>
      <c r="K30" s="254"/>
      <c r="L30" s="254"/>
      <c r="M30" s="254"/>
      <c r="N30" s="254"/>
      <c r="O30" s="244"/>
      <c r="P30" s="244"/>
      <c r="Q30" s="244"/>
      <c r="R30" s="244"/>
      <c r="S30" s="244"/>
      <c r="T30" s="244"/>
      <c r="U30" s="244"/>
      <c r="V30" s="244"/>
      <c r="W30" s="244"/>
      <c r="X30" s="267"/>
      <c r="Y30" s="267"/>
      <c r="Z30" s="268"/>
      <c r="AA30" s="268"/>
      <c r="AB30" s="268"/>
      <c r="AC30" s="268"/>
      <c r="AD30" s="268"/>
      <c r="AE30" s="268"/>
      <c r="AF30" s="268"/>
      <c r="AG30" s="268"/>
      <c r="AH30" s="268"/>
      <c r="AI30" s="268"/>
      <c r="AJ30" s="268"/>
      <c r="AK30" s="268"/>
      <c r="AL30" s="268"/>
      <c r="AM30" s="268"/>
      <c r="AN30" s="268"/>
      <c r="AO30" s="268"/>
      <c r="AP30" s="268"/>
      <c r="AQ30" s="269"/>
      <c r="AR30" s="226"/>
      <c r="AS30" s="72"/>
    </row>
    <row r="31" spans="2:45" s="38" customFormat="1" ht="30" customHeight="1">
      <c r="B31" s="44"/>
      <c r="C31" s="45" t="s">
        <v>17</v>
      </c>
      <c r="D31" s="254"/>
      <c r="E31" s="254"/>
      <c r="F31" s="254"/>
      <c r="G31" s="254"/>
      <c r="H31" s="254"/>
      <c r="I31" s="254"/>
      <c r="J31" s="254"/>
      <c r="K31" s="254"/>
      <c r="L31" s="254"/>
      <c r="M31" s="254"/>
      <c r="N31" s="254"/>
      <c r="O31" s="244"/>
      <c r="P31" s="244"/>
      <c r="Q31" s="244"/>
      <c r="R31" s="244"/>
      <c r="S31" s="244"/>
      <c r="T31" s="244"/>
      <c r="U31" s="244"/>
      <c r="V31" s="244"/>
      <c r="W31" s="244"/>
      <c r="X31" s="267"/>
      <c r="Y31" s="267"/>
      <c r="Z31" s="268"/>
      <c r="AA31" s="268"/>
      <c r="AB31" s="268"/>
      <c r="AC31" s="268"/>
      <c r="AD31" s="268"/>
      <c r="AE31" s="268"/>
      <c r="AF31" s="268"/>
      <c r="AG31" s="268"/>
      <c r="AH31" s="268"/>
      <c r="AI31" s="268"/>
      <c r="AJ31" s="268"/>
      <c r="AK31" s="268"/>
      <c r="AL31" s="268"/>
      <c r="AM31" s="268"/>
      <c r="AN31" s="268"/>
      <c r="AO31" s="268"/>
      <c r="AP31" s="268"/>
      <c r="AQ31" s="269"/>
      <c r="AR31" s="226"/>
      <c r="AS31" s="72"/>
    </row>
    <row r="32" spans="2:45" s="34" customFormat="1" ht="16.5" customHeight="1">
      <c r="B32" s="39"/>
      <c r="C32" s="40" t="s">
        <v>10</v>
      </c>
      <c r="D32" s="251">
        <f aca="true" t="shared" si="10" ref="D32:AP32">D33+D34</f>
        <v>0</v>
      </c>
      <c r="E32" s="251">
        <f t="shared" si="10"/>
        <v>0</v>
      </c>
      <c r="F32" s="251">
        <f t="shared" si="10"/>
        <v>0</v>
      </c>
      <c r="G32" s="251">
        <f t="shared" si="10"/>
        <v>0</v>
      </c>
      <c r="H32" s="251">
        <f t="shared" si="10"/>
        <v>0</v>
      </c>
      <c r="I32" s="251">
        <f t="shared" si="10"/>
        <v>0</v>
      </c>
      <c r="J32" s="251">
        <f t="shared" si="10"/>
        <v>0</v>
      </c>
      <c r="K32" s="251">
        <f t="shared" si="10"/>
        <v>0</v>
      </c>
      <c r="L32" s="252">
        <f t="shared" si="10"/>
        <v>0</v>
      </c>
      <c r="M32" s="252">
        <f t="shared" si="10"/>
        <v>0</v>
      </c>
      <c r="N32" s="252">
        <f t="shared" si="10"/>
        <v>0</v>
      </c>
      <c r="O32" s="253">
        <f t="shared" si="10"/>
        <v>0</v>
      </c>
      <c r="P32" s="253">
        <f t="shared" si="10"/>
        <v>0</v>
      </c>
      <c r="Q32" s="253">
        <f t="shared" si="10"/>
        <v>0</v>
      </c>
      <c r="R32" s="253">
        <f t="shared" si="10"/>
        <v>0</v>
      </c>
      <c r="S32" s="253">
        <f t="shared" si="10"/>
        <v>0</v>
      </c>
      <c r="T32" s="253">
        <f t="shared" si="10"/>
        <v>0</v>
      </c>
      <c r="U32" s="253">
        <f t="shared" si="10"/>
        <v>0</v>
      </c>
      <c r="V32" s="253">
        <f t="shared" si="10"/>
        <v>0</v>
      </c>
      <c r="W32" s="253">
        <f t="shared" si="10"/>
        <v>0</v>
      </c>
      <c r="X32" s="270">
        <f t="shared" si="10"/>
        <v>0</v>
      </c>
      <c r="Y32" s="270">
        <f t="shared" si="10"/>
        <v>0</v>
      </c>
      <c r="Z32" s="271">
        <f t="shared" si="10"/>
        <v>0</v>
      </c>
      <c r="AA32" s="271">
        <f t="shared" si="10"/>
        <v>0</v>
      </c>
      <c r="AB32" s="271">
        <f t="shared" si="10"/>
        <v>0</v>
      </c>
      <c r="AC32" s="271">
        <f t="shared" si="10"/>
        <v>0</v>
      </c>
      <c r="AD32" s="271">
        <f t="shared" si="10"/>
        <v>0</v>
      </c>
      <c r="AE32" s="271">
        <f t="shared" si="10"/>
        <v>0</v>
      </c>
      <c r="AF32" s="271">
        <f t="shared" si="10"/>
        <v>0</v>
      </c>
      <c r="AG32" s="271">
        <f t="shared" si="10"/>
        <v>0</v>
      </c>
      <c r="AH32" s="271">
        <f t="shared" si="10"/>
        <v>0</v>
      </c>
      <c r="AI32" s="271">
        <f t="shared" si="10"/>
        <v>0</v>
      </c>
      <c r="AJ32" s="271">
        <f t="shared" si="10"/>
        <v>0</v>
      </c>
      <c r="AK32" s="271">
        <f t="shared" si="10"/>
        <v>0</v>
      </c>
      <c r="AL32" s="271">
        <f t="shared" si="10"/>
        <v>0</v>
      </c>
      <c r="AM32" s="271">
        <f t="shared" si="10"/>
        <v>0</v>
      </c>
      <c r="AN32" s="271">
        <f t="shared" si="10"/>
        <v>0</v>
      </c>
      <c r="AO32" s="271">
        <f t="shared" si="10"/>
        <v>0</v>
      </c>
      <c r="AP32" s="271">
        <f t="shared" si="10"/>
        <v>0</v>
      </c>
      <c r="AQ32" s="248">
        <f aca="true" t="shared" si="11" ref="AQ32:AQ41">+SUM(D32:AP32)</f>
        <v>0</v>
      </c>
      <c r="AR32" s="231"/>
      <c r="AS32" s="40"/>
    </row>
    <row r="33" spans="2:45" s="34" customFormat="1" ht="16.5" customHeight="1">
      <c r="B33" s="42"/>
      <c r="C33" s="43" t="s">
        <v>58</v>
      </c>
      <c r="D33" s="251">
        <v>0</v>
      </c>
      <c r="E33" s="251">
        <v>0</v>
      </c>
      <c r="F33" s="251">
        <v>0</v>
      </c>
      <c r="G33" s="251">
        <v>0</v>
      </c>
      <c r="H33" s="251">
        <v>0</v>
      </c>
      <c r="I33" s="251">
        <v>0</v>
      </c>
      <c r="J33" s="251">
        <v>0</v>
      </c>
      <c r="K33" s="251">
        <v>0</v>
      </c>
      <c r="L33" s="252">
        <v>0</v>
      </c>
      <c r="M33" s="252">
        <v>0</v>
      </c>
      <c r="N33" s="252">
        <v>0</v>
      </c>
      <c r="O33" s="253">
        <v>0</v>
      </c>
      <c r="P33" s="253">
        <v>0</v>
      </c>
      <c r="Q33" s="253">
        <v>0</v>
      </c>
      <c r="R33" s="253">
        <v>0</v>
      </c>
      <c r="S33" s="253">
        <v>0</v>
      </c>
      <c r="T33" s="253">
        <v>0</v>
      </c>
      <c r="U33" s="253">
        <v>0</v>
      </c>
      <c r="V33" s="253">
        <v>0</v>
      </c>
      <c r="W33" s="253">
        <v>0</v>
      </c>
      <c r="X33" s="270">
        <v>0</v>
      </c>
      <c r="Y33" s="270">
        <v>0</v>
      </c>
      <c r="Z33" s="271">
        <v>0</v>
      </c>
      <c r="AA33" s="271">
        <v>0</v>
      </c>
      <c r="AB33" s="271">
        <v>0</v>
      </c>
      <c r="AC33" s="271">
        <v>0</v>
      </c>
      <c r="AD33" s="271">
        <v>0</v>
      </c>
      <c r="AE33" s="271">
        <v>0</v>
      </c>
      <c r="AF33" s="271">
        <v>0</v>
      </c>
      <c r="AG33" s="271">
        <v>0</v>
      </c>
      <c r="AH33" s="271">
        <v>0</v>
      </c>
      <c r="AI33" s="271">
        <v>0</v>
      </c>
      <c r="AJ33" s="271">
        <v>0</v>
      </c>
      <c r="AK33" s="271">
        <v>0</v>
      </c>
      <c r="AL33" s="271">
        <v>0</v>
      </c>
      <c r="AM33" s="271">
        <v>0</v>
      </c>
      <c r="AN33" s="271">
        <v>0</v>
      </c>
      <c r="AO33" s="271">
        <v>0</v>
      </c>
      <c r="AP33" s="271">
        <v>0</v>
      </c>
      <c r="AQ33" s="248">
        <f t="shared" si="11"/>
        <v>0</v>
      </c>
      <c r="AR33" s="231"/>
      <c r="AS33" s="40"/>
    </row>
    <row r="34" spans="2:45" s="34" customFormat="1" ht="16.5" customHeight="1">
      <c r="B34" s="42"/>
      <c r="C34" s="43" t="s">
        <v>59</v>
      </c>
      <c r="D34" s="251">
        <v>0</v>
      </c>
      <c r="E34" s="251">
        <v>0</v>
      </c>
      <c r="F34" s="251">
        <v>0</v>
      </c>
      <c r="G34" s="251">
        <v>0</v>
      </c>
      <c r="H34" s="251">
        <v>0</v>
      </c>
      <c r="I34" s="251">
        <v>0</v>
      </c>
      <c r="J34" s="251">
        <v>0</v>
      </c>
      <c r="K34" s="251">
        <v>0</v>
      </c>
      <c r="L34" s="252">
        <v>0</v>
      </c>
      <c r="M34" s="252">
        <v>0</v>
      </c>
      <c r="N34" s="252">
        <v>0</v>
      </c>
      <c r="O34" s="253">
        <v>0</v>
      </c>
      <c r="P34" s="253">
        <v>0</v>
      </c>
      <c r="Q34" s="253">
        <v>0</v>
      </c>
      <c r="R34" s="253">
        <v>0</v>
      </c>
      <c r="S34" s="253">
        <v>0</v>
      </c>
      <c r="T34" s="253">
        <v>0</v>
      </c>
      <c r="U34" s="253">
        <v>0</v>
      </c>
      <c r="V34" s="253">
        <v>0</v>
      </c>
      <c r="W34" s="253">
        <v>0</v>
      </c>
      <c r="X34" s="270">
        <v>0</v>
      </c>
      <c r="Y34" s="270">
        <v>0</v>
      </c>
      <c r="Z34" s="271">
        <v>0</v>
      </c>
      <c r="AA34" s="271">
        <v>0</v>
      </c>
      <c r="AB34" s="271">
        <v>0</v>
      </c>
      <c r="AC34" s="271">
        <v>0</v>
      </c>
      <c r="AD34" s="271">
        <v>0</v>
      </c>
      <c r="AE34" s="271">
        <v>0</v>
      </c>
      <c r="AF34" s="271">
        <v>0</v>
      </c>
      <c r="AG34" s="271">
        <v>0</v>
      </c>
      <c r="AH34" s="271">
        <v>0</v>
      </c>
      <c r="AI34" s="271">
        <v>0</v>
      </c>
      <c r="AJ34" s="271">
        <v>0</v>
      </c>
      <c r="AK34" s="271">
        <v>0</v>
      </c>
      <c r="AL34" s="271">
        <v>0</v>
      </c>
      <c r="AM34" s="271">
        <v>0</v>
      </c>
      <c r="AN34" s="271">
        <v>0</v>
      </c>
      <c r="AO34" s="271">
        <v>0</v>
      </c>
      <c r="AP34" s="271">
        <v>0</v>
      </c>
      <c r="AQ34" s="248">
        <f t="shared" si="11"/>
        <v>0</v>
      </c>
      <c r="AR34" s="231"/>
      <c r="AS34" s="40"/>
    </row>
    <row r="35" spans="1:45" s="4" customFormat="1" ht="16.5" customHeight="1">
      <c r="A35" s="9"/>
      <c r="B35" s="12"/>
      <c r="C35" s="76" t="s">
        <v>11</v>
      </c>
      <c r="D35" s="251">
        <f aca="true" t="shared" si="12" ref="D35:AP35">D36+D37</f>
        <v>0</v>
      </c>
      <c r="E35" s="251">
        <f t="shared" si="12"/>
        <v>0</v>
      </c>
      <c r="F35" s="251">
        <f t="shared" si="12"/>
        <v>0</v>
      </c>
      <c r="G35" s="251">
        <f t="shared" si="12"/>
        <v>0</v>
      </c>
      <c r="H35" s="251">
        <f t="shared" si="12"/>
        <v>0</v>
      </c>
      <c r="I35" s="251">
        <f t="shared" si="12"/>
        <v>0</v>
      </c>
      <c r="J35" s="251">
        <f t="shared" si="12"/>
        <v>0</v>
      </c>
      <c r="K35" s="251">
        <f t="shared" si="12"/>
        <v>0</v>
      </c>
      <c r="L35" s="251">
        <f t="shared" si="12"/>
        <v>0</v>
      </c>
      <c r="M35" s="251">
        <f t="shared" si="12"/>
        <v>0</v>
      </c>
      <c r="N35" s="251">
        <f t="shared" si="12"/>
        <v>0</v>
      </c>
      <c r="O35" s="251">
        <f t="shared" si="12"/>
        <v>0</v>
      </c>
      <c r="P35" s="251">
        <f t="shared" si="12"/>
        <v>0</v>
      </c>
      <c r="Q35" s="251">
        <f t="shared" si="12"/>
        <v>0</v>
      </c>
      <c r="R35" s="251">
        <f t="shared" si="12"/>
        <v>0</v>
      </c>
      <c r="S35" s="251">
        <f t="shared" si="12"/>
        <v>0</v>
      </c>
      <c r="T35" s="251">
        <f t="shared" si="12"/>
        <v>0</v>
      </c>
      <c r="U35" s="251">
        <f t="shared" si="12"/>
        <v>0</v>
      </c>
      <c r="V35" s="251">
        <f t="shared" si="12"/>
        <v>0</v>
      </c>
      <c r="W35" s="251">
        <f t="shared" si="12"/>
        <v>0</v>
      </c>
      <c r="X35" s="251">
        <f t="shared" si="12"/>
        <v>0</v>
      </c>
      <c r="Y35" s="251">
        <f t="shared" si="12"/>
        <v>0</v>
      </c>
      <c r="Z35" s="251">
        <f t="shared" si="12"/>
        <v>0</v>
      </c>
      <c r="AA35" s="251">
        <f t="shared" si="12"/>
        <v>0</v>
      </c>
      <c r="AB35" s="251">
        <f t="shared" si="12"/>
        <v>0</v>
      </c>
      <c r="AC35" s="251">
        <f t="shared" si="12"/>
        <v>0</v>
      </c>
      <c r="AD35" s="251">
        <f t="shared" si="12"/>
        <v>0</v>
      </c>
      <c r="AE35" s="251">
        <f t="shared" si="12"/>
        <v>0</v>
      </c>
      <c r="AF35" s="251">
        <f t="shared" si="12"/>
        <v>0</v>
      </c>
      <c r="AG35" s="251">
        <f t="shared" si="12"/>
        <v>0</v>
      </c>
      <c r="AH35" s="251">
        <f t="shared" si="12"/>
        <v>0</v>
      </c>
      <c r="AI35" s="251">
        <f t="shared" si="12"/>
        <v>0</v>
      </c>
      <c r="AJ35" s="251">
        <f t="shared" si="12"/>
        <v>0</v>
      </c>
      <c r="AK35" s="251">
        <f t="shared" si="12"/>
        <v>0</v>
      </c>
      <c r="AL35" s="251">
        <f t="shared" si="12"/>
        <v>0</v>
      </c>
      <c r="AM35" s="251">
        <f t="shared" si="12"/>
        <v>0</v>
      </c>
      <c r="AN35" s="251">
        <f t="shared" si="12"/>
        <v>0</v>
      </c>
      <c r="AO35" s="251">
        <f t="shared" si="12"/>
        <v>0</v>
      </c>
      <c r="AP35" s="251">
        <f t="shared" si="12"/>
        <v>0</v>
      </c>
      <c r="AQ35" s="248">
        <f t="shared" si="11"/>
        <v>0</v>
      </c>
      <c r="AR35" s="249"/>
      <c r="AS35" s="5"/>
    </row>
    <row r="36" spans="2:45" s="34" customFormat="1" ht="16.5" customHeight="1">
      <c r="B36" s="42"/>
      <c r="C36" s="43" t="s">
        <v>58</v>
      </c>
      <c r="D36" s="251">
        <v>0</v>
      </c>
      <c r="E36" s="251">
        <v>0</v>
      </c>
      <c r="F36" s="251">
        <v>0</v>
      </c>
      <c r="G36" s="251">
        <v>0</v>
      </c>
      <c r="H36" s="251">
        <v>0</v>
      </c>
      <c r="I36" s="251">
        <v>0</v>
      </c>
      <c r="J36" s="251">
        <v>0</v>
      </c>
      <c r="K36" s="251">
        <v>0</v>
      </c>
      <c r="L36" s="252">
        <v>0</v>
      </c>
      <c r="M36" s="252">
        <v>0</v>
      </c>
      <c r="N36" s="252">
        <v>0</v>
      </c>
      <c r="O36" s="253">
        <v>0</v>
      </c>
      <c r="P36" s="253">
        <v>0</v>
      </c>
      <c r="Q36" s="253">
        <v>0</v>
      </c>
      <c r="R36" s="253">
        <v>0</v>
      </c>
      <c r="S36" s="253">
        <v>0</v>
      </c>
      <c r="T36" s="253">
        <v>0</v>
      </c>
      <c r="U36" s="253">
        <v>0</v>
      </c>
      <c r="V36" s="253">
        <v>0</v>
      </c>
      <c r="W36" s="253">
        <v>0</v>
      </c>
      <c r="X36" s="270">
        <v>0</v>
      </c>
      <c r="Y36" s="270">
        <v>0</v>
      </c>
      <c r="Z36" s="271">
        <v>0</v>
      </c>
      <c r="AA36" s="271">
        <v>0</v>
      </c>
      <c r="AB36" s="271">
        <v>0</v>
      </c>
      <c r="AC36" s="271">
        <v>0</v>
      </c>
      <c r="AD36" s="271">
        <v>0</v>
      </c>
      <c r="AE36" s="271">
        <v>0</v>
      </c>
      <c r="AF36" s="271">
        <v>0</v>
      </c>
      <c r="AG36" s="271">
        <v>0</v>
      </c>
      <c r="AH36" s="271">
        <v>0</v>
      </c>
      <c r="AI36" s="271">
        <v>0</v>
      </c>
      <c r="AJ36" s="271">
        <v>0</v>
      </c>
      <c r="AK36" s="271">
        <v>0</v>
      </c>
      <c r="AL36" s="271">
        <v>0</v>
      </c>
      <c r="AM36" s="271">
        <v>0</v>
      </c>
      <c r="AN36" s="271">
        <v>0</v>
      </c>
      <c r="AO36" s="271">
        <v>0</v>
      </c>
      <c r="AP36" s="271">
        <v>0</v>
      </c>
      <c r="AQ36" s="248">
        <f t="shared" si="11"/>
        <v>0</v>
      </c>
      <c r="AR36" s="231"/>
      <c r="AS36" s="40"/>
    </row>
    <row r="37" spans="2:45" s="34" customFormat="1" ht="16.5" customHeight="1">
      <c r="B37" s="42"/>
      <c r="C37" s="43" t="s">
        <v>59</v>
      </c>
      <c r="D37" s="251">
        <v>0</v>
      </c>
      <c r="E37" s="251">
        <v>0</v>
      </c>
      <c r="F37" s="251">
        <v>0</v>
      </c>
      <c r="G37" s="251">
        <v>0</v>
      </c>
      <c r="H37" s="251">
        <v>0</v>
      </c>
      <c r="I37" s="251">
        <v>0</v>
      </c>
      <c r="J37" s="251">
        <v>0</v>
      </c>
      <c r="K37" s="251">
        <v>0</v>
      </c>
      <c r="L37" s="252">
        <v>0</v>
      </c>
      <c r="M37" s="252">
        <v>0</v>
      </c>
      <c r="N37" s="252">
        <v>0</v>
      </c>
      <c r="O37" s="253">
        <v>0</v>
      </c>
      <c r="P37" s="253">
        <v>0</v>
      </c>
      <c r="Q37" s="253">
        <v>0</v>
      </c>
      <c r="R37" s="253">
        <v>0</v>
      </c>
      <c r="S37" s="253">
        <v>0</v>
      </c>
      <c r="T37" s="253">
        <v>0</v>
      </c>
      <c r="U37" s="253">
        <v>0</v>
      </c>
      <c r="V37" s="253">
        <v>0</v>
      </c>
      <c r="W37" s="253">
        <v>0</v>
      </c>
      <c r="X37" s="270">
        <v>0</v>
      </c>
      <c r="Y37" s="270">
        <v>0</v>
      </c>
      <c r="Z37" s="271">
        <v>0</v>
      </c>
      <c r="AA37" s="271">
        <v>0</v>
      </c>
      <c r="AB37" s="271">
        <v>0</v>
      </c>
      <c r="AC37" s="271">
        <v>0</v>
      </c>
      <c r="AD37" s="271">
        <v>0</v>
      </c>
      <c r="AE37" s="271">
        <v>0</v>
      </c>
      <c r="AF37" s="271">
        <v>0</v>
      </c>
      <c r="AG37" s="271">
        <v>0</v>
      </c>
      <c r="AH37" s="271">
        <v>0</v>
      </c>
      <c r="AI37" s="271">
        <v>0</v>
      </c>
      <c r="AJ37" s="271">
        <v>0</v>
      </c>
      <c r="AK37" s="271">
        <v>0</v>
      </c>
      <c r="AL37" s="271">
        <v>0</v>
      </c>
      <c r="AM37" s="271">
        <v>0</v>
      </c>
      <c r="AN37" s="271">
        <v>0</v>
      </c>
      <c r="AO37" s="271">
        <v>0</v>
      </c>
      <c r="AP37" s="271">
        <v>0</v>
      </c>
      <c r="AQ37" s="248">
        <f t="shared" si="11"/>
        <v>0</v>
      </c>
      <c r="AR37" s="231"/>
      <c r="AS37" s="40"/>
    </row>
    <row r="38" spans="1:45" s="4" customFormat="1" ht="16.5" customHeight="1">
      <c r="A38" s="9"/>
      <c r="B38" s="12"/>
      <c r="C38" s="76" t="s">
        <v>12</v>
      </c>
      <c r="D38" s="251">
        <f aca="true" t="shared" si="13" ref="D38:AP38">D39+D40</f>
        <v>0</v>
      </c>
      <c r="E38" s="251">
        <f t="shared" si="13"/>
        <v>0</v>
      </c>
      <c r="F38" s="251">
        <f t="shared" si="13"/>
        <v>0</v>
      </c>
      <c r="G38" s="251">
        <f t="shared" si="13"/>
        <v>0</v>
      </c>
      <c r="H38" s="251">
        <f t="shared" si="13"/>
        <v>0</v>
      </c>
      <c r="I38" s="251">
        <f t="shared" si="13"/>
        <v>0</v>
      </c>
      <c r="J38" s="251">
        <f t="shared" si="13"/>
        <v>0</v>
      </c>
      <c r="K38" s="251">
        <f t="shared" si="13"/>
        <v>0</v>
      </c>
      <c r="L38" s="251">
        <f t="shared" si="13"/>
        <v>0</v>
      </c>
      <c r="M38" s="251">
        <f t="shared" si="13"/>
        <v>0</v>
      </c>
      <c r="N38" s="251">
        <f t="shared" si="13"/>
        <v>0</v>
      </c>
      <c r="O38" s="251">
        <f t="shared" si="13"/>
        <v>0</v>
      </c>
      <c r="P38" s="251">
        <f t="shared" si="13"/>
        <v>0</v>
      </c>
      <c r="Q38" s="251">
        <f t="shared" si="13"/>
        <v>0</v>
      </c>
      <c r="R38" s="251">
        <f t="shared" si="13"/>
        <v>0</v>
      </c>
      <c r="S38" s="251">
        <f t="shared" si="13"/>
        <v>0</v>
      </c>
      <c r="T38" s="251">
        <f t="shared" si="13"/>
        <v>0</v>
      </c>
      <c r="U38" s="251">
        <f t="shared" si="13"/>
        <v>0</v>
      </c>
      <c r="V38" s="251">
        <f t="shared" si="13"/>
        <v>0</v>
      </c>
      <c r="W38" s="251">
        <f t="shared" si="13"/>
        <v>0</v>
      </c>
      <c r="X38" s="251">
        <f t="shared" si="13"/>
        <v>0</v>
      </c>
      <c r="Y38" s="251">
        <f t="shared" si="13"/>
        <v>0</v>
      </c>
      <c r="Z38" s="251">
        <f t="shared" si="13"/>
        <v>0</v>
      </c>
      <c r="AA38" s="251">
        <f t="shared" si="13"/>
        <v>0</v>
      </c>
      <c r="AB38" s="251">
        <f t="shared" si="13"/>
        <v>0</v>
      </c>
      <c r="AC38" s="251">
        <f t="shared" si="13"/>
        <v>0</v>
      </c>
      <c r="AD38" s="251">
        <f t="shared" si="13"/>
        <v>0</v>
      </c>
      <c r="AE38" s="251">
        <f t="shared" si="13"/>
        <v>0</v>
      </c>
      <c r="AF38" s="251">
        <f t="shared" si="13"/>
        <v>0</v>
      </c>
      <c r="AG38" s="251">
        <f t="shared" si="13"/>
        <v>0</v>
      </c>
      <c r="AH38" s="251">
        <f t="shared" si="13"/>
        <v>0</v>
      </c>
      <c r="AI38" s="251">
        <f t="shared" si="13"/>
        <v>0</v>
      </c>
      <c r="AJ38" s="251">
        <f t="shared" si="13"/>
        <v>0</v>
      </c>
      <c r="AK38" s="251">
        <f t="shared" si="13"/>
        <v>0</v>
      </c>
      <c r="AL38" s="251">
        <f t="shared" si="13"/>
        <v>0</v>
      </c>
      <c r="AM38" s="251">
        <f t="shared" si="13"/>
        <v>0</v>
      </c>
      <c r="AN38" s="251">
        <f t="shared" si="13"/>
        <v>0</v>
      </c>
      <c r="AO38" s="251">
        <f t="shared" si="13"/>
        <v>0</v>
      </c>
      <c r="AP38" s="251">
        <f t="shared" si="13"/>
        <v>0</v>
      </c>
      <c r="AQ38" s="248">
        <f t="shared" si="11"/>
        <v>0</v>
      </c>
      <c r="AR38" s="249"/>
      <c r="AS38" s="5"/>
    </row>
    <row r="39" spans="2:45" s="34" customFormat="1" ht="16.5" customHeight="1">
      <c r="B39" s="42"/>
      <c r="C39" s="43" t="s">
        <v>58</v>
      </c>
      <c r="D39" s="251">
        <v>0</v>
      </c>
      <c r="E39" s="251">
        <v>0</v>
      </c>
      <c r="F39" s="251">
        <v>0</v>
      </c>
      <c r="G39" s="251">
        <v>0</v>
      </c>
      <c r="H39" s="251">
        <v>0</v>
      </c>
      <c r="I39" s="251">
        <v>0</v>
      </c>
      <c r="J39" s="251">
        <v>0</v>
      </c>
      <c r="K39" s="251">
        <v>0</v>
      </c>
      <c r="L39" s="252">
        <v>0</v>
      </c>
      <c r="M39" s="252">
        <v>0</v>
      </c>
      <c r="N39" s="252">
        <v>0</v>
      </c>
      <c r="O39" s="253">
        <v>0</v>
      </c>
      <c r="P39" s="253">
        <v>0</v>
      </c>
      <c r="Q39" s="253">
        <v>0</v>
      </c>
      <c r="R39" s="253">
        <v>0</v>
      </c>
      <c r="S39" s="253">
        <v>0</v>
      </c>
      <c r="T39" s="253">
        <v>0</v>
      </c>
      <c r="U39" s="253">
        <v>0</v>
      </c>
      <c r="V39" s="253">
        <v>0</v>
      </c>
      <c r="W39" s="253">
        <v>0</v>
      </c>
      <c r="X39" s="270">
        <v>0</v>
      </c>
      <c r="Y39" s="270">
        <v>0</v>
      </c>
      <c r="Z39" s="271">
        <v>0</v>
      </c>
      <c r="AA39" s="271">
        <v>0</v>
      </c>
      <c r="AB39" s="271">
        <v>0</v>
      </c>
      <c r="AC39" s="271">
        <v>0</v>
      </c>
      <c r="AD39" s="271">
        <v>0</v>
      </c>
      <c r="AE39" s="271">
        <v>0</v>
      </c>
      <c r="AF39" s="271">
        <v>0</v>
      </c>
      <c r="AG39" s="271">
        <v>0</v>
      </c>
      <c r="AH39" s="271">
        <v>0</v>
      </c>
      <c r="AI39" s="271">
        <v>0</v>
      </c>
      <c r="AJ39" s="271">
        <v>0</v>
      </c>
      <c r="AK39" s="271">
        <v>0</v>
      </c>
      <c r="AL39" s="271">
        <v>0</v>
      </c>
      <c r="AM39" s="271">
        <v>0</v>
      </c>
      <c r="AN39" s="271">
        <v>0</v>
      </c>
      <c r="AO39" s="271">
        <v>0</v>
      </c>
      <c r="AP39" s="271">
        <v>0</v>
      </c>
      <c r="AQ39" s="248">
        <f t="shared" si="11"/>
        <v>0</v>
      </c>
      <c r="AR39" s="231"/>
      <c r="AS39" s="40"/>
    </row>
    <row r="40" spans="2:45" s="34" customFormat="1" ht="16.5" customHeight="1">
      <c r="B40" s="42"/>
      <c r="C40" s="43" t="s">
        <v>59</v>
      </c>
      <c r="D40" s="251">
        <v>0</v>
      </c>
      <c r="E40" s="251">
        <v>0</v>
      </c>
      <c r="F40" s="251">
        <v>0</v>
      </c>
      <c r="G40" s="251">
        <v>0</v>
      </c>
      <c r="H40" s="251">
        <v>0</v>
      </c>
      <c r="I40" s="251">
        <v>0</v>
      </c>
      <c r="J40" s="251">
        <v>0</v>
      </c>
      <c r="K40" s="251">
        <v>0</v>
      </c>
      <c r="L40" s="252">
        <v>0</v>
      </c>
      <c r="M40" s="252">
        <v>0</v>
      </c>
      <c r="N40" s="252">
        <v>0</v>
      </c>
      <c r="O40" s="253">
        <v>0</v>
      </c>
      <c r="P40" s="253">
        <v>0</v>
      </c>
      <c r="Q40" s="253">
        <v>0</v>
      </c>
      <c r="R40" s="253">
        <v>0</v>
      </c>
      <c r="S40" s="253">
        <v>0</v>
      </c>
      <c r="T40" s="253">
        <v>0</v>
      </c>
      <c r="U40" s="253">
        <v>0</v>
      </c>
      <c r="V40" s="253">
        <v>0</v>
      </c>
      <c r="W40" s="253">
        <v>0</v>
      </c>
      <c r="X40" s="270">
        <v>0</v>
      </c>
      <c r="Y40" s="270">
        <v>0</v>
      </c>
      <c r="Z40" s="271">
        <v>0</v>
      </c>
      <c r="AA40" s="271">
        <v>0</v>
      </c>
      <c r="AB40" s="271">
        <v>0</v>
      </c>
      <c r="AC40" s="271">
        <v>0</v>
      </c>
      <c r="AD40" s="271">
        <v>0</v>
      </c>
      <c r="AE40" s="271">
        <v>0</v>
      </c>
      <c r="AF40" s="271">
        <v>0</v>
      </c>
      <c r="AG40" s="271">
        <v>0</v>
      </c>
      <c r="AH40" s="271">
        <v>0</v>
      </c>
      <c r="AI40" s="271">
        <v>0</v>
      </c>
      <c r="AJ40" s="271">
        <v>0</v>
      </c>
      <c r="AK40" s="271">
        <v>0</v>
      </c>
      <c r="AL40" s="271">
        <v>0</v>
      </c>
      <c r="AM40" s="271">
        <v>0</v>
      </c>
      <c r="AN40" s="271">
        <v>0</v>
      </c>
      <c r="AO40" s="271">
        <v>0</v>
      </c>
      <c r="AP40" s="271">
        <v>0</v>
      </c>
      <c r="AQ40" s="248">
        <f t="shared" si="11"/>
        <v>0</v>
      </c>
      <c r="AR40" s="231"/>
      <c r="AS40" s="40"/>
    </row>
    <row r="41" spans="1:45" s="4" customFormat="1" ht="16.5" customHeight="1">
      <c r="A41" s="9"/>
      <c r="B41" s="12"/>
      <c r="C41" s="76" t="s">
        <v>46</v>
      </c>
      <c r="D41" s="250">
        <f aca="true" t="shared" si="14" ref="D41:AP41">+SUM(D38,D35,D32)</f>
        <v>0</v>
      </c>
      <c r="E41" s="250">
        <f t="shared" si="14"/>
        <v>0</v>
      </c>
      <c r="F41" s="250">
        <f t="shared" si="14"/>
        <v>0</v>
      </c>
      <c r="G41" s="250">
        <f t="shared" si="14"/>
        <v>0</v>
      </c>
      <c r="H41" s="250">
        <f t="shared" si="14"/>
        <v>0</v>
      </c>
      <c r="I41" s="250">
        <f t="shared" si="14"/>
        <v>0</v>
      </c>
      <c r="J41" s="250">
        <f t="shared" si="14"/>
        <v>0</v>
      </c>
      <c r="K41" s="250">
        <f t="shared" si="14"/>
        <v>0</v>
      </c>
      <c r="L41" s="250">
        <f t="shared" si="14"/>
        <v>0</v>
      </c>
      <c r="M41" s="250">
        <f t="shared" si="14"/>
        <v>0</v>
      </c>
      <c r="N41" s="250">
        <f t="shared" si="14"/>
        <v>0</v>
      </c>
      <c r="O41" s="250">
        <f t="shared" si="14"/>
        <v>0</v>
      </c>
      <c r="P41" s="250">
        <f t="shared" si="14"/>
        <v>0</v>
      </c>
      <c r="Q41" s="250">
        <f t="shared" si="14"/>
        <v>0</v>
      </c>
      <c r="R41" s="250">
        <f t="shared" si="14"/>
        <v>0</v>
      </c>
      <c r="S41" s="250">
        <f t="shared" si="14"/>
        <v>0</v>
      </c>
      <c r="T41" s="250">
        <f t="shared" si="14"/>
        <v>0</v>
      </c>
      <c r="U41" s="250">
        <f t="shared" si="14"/>
        <v>0</v>
      </c>
      <c r="V41" s="250">
        <f t="shared" si="14"/>
        <v>0</v>
      </c>
      <c r="W41" s="250">
        <f t="shared" si="14"/>
        <v>0</v>
      </c>
      <c r="X41" s="250">
        <f t="shared" si="14"/>
        <v>0</v>
      </c>
      <c r="Y41" s="250">
        <f t="shared" si="14"/>
        <v>0</v>
      </c>
      <c r="Z41" s="250">
        <f t="shared" si="14"/>
        <v>0</v>
      </c>
      <c r="AA41" s="250">
        <f t="shared" si="14"/>
        <v>0</v>
      </c>
      <c r="AB41" s="250">
        <f t="shared" si="14"/>
        <v>0</v>
      </c>
      <c r="AC41" s="250">
        <f t="shared" si="14"/>
        <v>0</v>
      </c>
      <c r="AD41" s="250">
        <f t="shared" si="14"/>
        <v>0</v>
      </c>
      <c r="AE41" s="250">
        <f t="shared" si="14"/>
        <v>0</v>
      </c>
      <c r="AF41" s="250">
        <f t="shared" si="14"/>
        <v>0</v>
      </c>
      <c r="AG41" s="250">
        <f t="shared" si="14"/>
        <v>0</v>
      </c>
      <c r="AH41" s="250">
        <f t="shared" si="14"/>
        <v>0</v>
      </c>
      <c r="AI41" s="250">
        <f t="shared" si="14"/>
        <v>0</v>
      </c>
      <c r="AJ41" s="250">
        <f t="shared" si="14"/>
        <v>0</v>
      </c>
      <c r="AK41" s="250">
        <f t="shared" si="14"/>
        <v>0</v>
      </c>
      <c r="AL41" s="250">
        <f t="shared" si="14"/>
        <v>0</v>
      </c>
      <c r="AM41" s="250">
        <f t="shared" si="14"/>
        <v>0</v>
      </c>
      <c r="AN41" s="250">
        <f t="shared" si="14"/>
        <v>0</v>
      </c>
      <c r="AO41" s="250">
        <f t="shared" si="14"/>
        <v>0</v>
      </c>
      <c r="AP41" s="250">
        <f t="shared" si="14"/>
        <v>0</v>
      </c>
      <c r="AQ41" s="248">
        <f t="shared" si="11"/>
        <v>0</v>
      </c>
      <c r="AR41" s="249"/>
      <c r="AS41" s="5"/>
    </row>
    <row r="42" spans="2:45" s="38" customFormat="1" ht="30" customHeight="1">
      <c r="B42" s="44"/>
      <c r="C42" s="45" t="s">
        <v>18</v>
      </c>
      <c r="D42" s="254"/>
      <c r="E42" s="254"/>
      <c r="F42" s="254"/>
      <c r="G42" s="254"/>
      <c r="H42" s="254"/>
      <c r="I42" s="254"/>
      <c r="J42" s="254"/>
      <c r="K42" s="254"/>
      <c r="L42" s="254"/>
      <c r="M42" s="254"/>
      <c r="N42" s="254"/>
      <c r="O42" s="244"/>
      <c r="P42" s="244"/>
      <c r="Q42" s="244"/>
      <c r="R42" s="244"/>
      <c r="S42" s="244"/>
      <c r="T42" s="244"/>
      <c r="U42" s="244"/>
      <c r="V42" s="244"/>
      <c r="W42" s="244"/>
      <c r="X42" s="267"/>
      <c r="Y42" s="267"/>
      <c r="Z42" s="268"/>
      <c r="AA42" s="268"/>
      <c r="AB42" s="268"/>
      <c r="AC42" s="268"/>
      <c r="AD42" s="268"/>
      <c r="AE42" s="268"/>
      <c r="AF42" s="268"/>
      <c r="AG42" s="268"/>
      <c r="AH42" s="268"/>
      <c r="AI42" s="268"/>
      <c r="AJ42" s="268"/>
      <c r="AK42" s="268"/>
      <c r="AL42" s="268"/>
      <c r="AM42" s="268"/>
      <c r="AN42" s="268"/>
      <c r="AO42" s="268"/>
      <c r="AP42" s="268"/>
      <c r="AQ42" s="269"/>
      <c r="AR42" s="226"/>
      <c r="AS42" s="72"/>
    </row>
    <row r="43" spans="2:45" s="34" customFormat="1" ht="16.5" customHeight="1">
      <c r="B43" s="39"/>
      <c r="C43" s="40" t="s">
        <v>10</v>
      </c>
      <c r="D43" s="251">
        <f aca="true" t="shared" si="15" ref="D43:AP43">D44+D45</f>
        <v>0</v>
      </c>
      <c r="E43" s="251">
        <f t="shared" si="15"/>
        <v>0</v>
      </c>
      <c r="F43" s="251">
        <f t="shared" si="15"/>
        <v>0</v>
      </c>
      <c r="G43" s="251">
        <f t="shared" si="15"/>
        <v>0</v>
      </c>
      <c r="H43" s="251">
        <f t="shared" si="15"/>
        <v>0</v>
      </c>
      <c r="I43" s="251">
        <f t="shared" si="15"/>
        <v>0</v>
      </c>
      <c r="J43" s="251">
        <f t="shared" si="15"/>
        <v>0</v>
      </c>
      <c r="K43" s="251">
        <f t="shared" si="15"/>
        <v>0</v>
      </c>
      <c r="L43" s="252">
        <f t="shared" si="15"/>
        <v>0</v>
      </c>
      <c r="M43" s="252">
        <f t="shared" si="15"/>
        <v>0</v>
      </c>
      <c r="N43" s="252">
        <f t="shared" si="15"/>
        <v>0</v>
      </c>
      <c r="O43" s="253">
        <f t="shared" si="15"/>
        <v>0</v>
      </c>
      <c r="P43" s="253">
        <f t="shared" si="15"/>
        <v>0</v>
      </c>
      <c r="Q43" s="253">
        <f t="shared" si="15"/>
        <v>0</v>
      </c>
      <c r="R43" s="253">
        <f t="shared" si="15"/>
        <v>0</v>
      </c>
      <c r="S43" s="253">
        <f t="shared" si="15"/>
        <v>0</v>
      </c>
      <c r="T43" s="253">
        <f t="shared" si="15"/>
        <v>0</v>
      </c>
      <c r="U43" s="253">
        <f t="shared" si="15"/>
        <v>0</v>
      </c>
      <c r="V43" s="253">
        <f t="shared" si="15"/>
        <v>0</v>
      </c>
      <c r="W43" s="253">
        <f t="shared" si="15"/>
        <v>0</v>
      </c>
      <c r="X43" s="270">
        <f t="shared" si="15"/>
        <v>0</v>
      </c>
      <c r="Y43" s="270">
        <f t="shared" si="15"/>
        <v>0</v>
      </c>
      <c r="Z43" s="271">
        <f t="shared" si="15"/>
        <v>0</v>
      </c>
      <c r="AA43" s="271">
        <f t="shared" si="15"/>
        <v>0</v>
      </c>
      <c r="AB43" s="271">
        <f t="shared" si="15"/>
        <v>0</v>
      </c>
      <c r="AC43" s="271">
        <f t="shared" si="15"/>
        <v>0</v>
      </c>
      <c r="AD43" s="271">
        <f t="shared" si="15"/>
        <v>0</v>
      </c>
      <c r="AE43" s="271">
        <f t="shared" si="15"/>
        <v>0</v>
      </c>
      <c r="AF43" s="271">
        <f t="shared" si="15"/>
        <v>0</v>
      </c>
      <c r="AG43" s="271">
        <f t="shared" si="15"/>
        <v>0</v>
      </c>
      <c r="AH43" s="271">
        <f t="shared" si="15"/>
        <v>0</v>
      </c>
      <c r="AI43" s="271">
        <f t="shared" si="15"/>
        <v>0</v>
      </c>
      <c r="AJ43" s="271">
        <f t="shared" si="15"/>
        <v>0</v>
      </c>
      <c r="AK43" s="271">
        <f t="shared" si="15"/>
        <v>0</v>
      </c>
      <c r="AL43" s="271">
        <f t="shared" si="15"/>
        <v>0</v>
      </c>
      <c r="AM43" s="271">
        <f t="shared" si="15"/>
        <v>0</v>
      </c>
      <c r="AN43" s="271">
        <f t="shared" si="15"/>
        <v>0</v>
      </c>
      <c r="AO43" s="271">
        <f t="shared" si="15"/>
        <v>0</v>
      </c>
      <c r="AP43" s="271">
        <f t="shared" si="15"/>
        <v>0</v>
      </c>
      <c r="AQ43" s="248">
        <f aca="true" t="shared" si="16" ref="AQ43:AQ53">+SUM(D43:AP43)</f>
        <v>0</v>
      </c>
      <c r="AR43" s="231"/>
      <c r="AS43" s="40"/>
    </row>
    <row r="44" spans="2:45" s="34" customFormat="1" ht="16.5" customHeight="1">
      <c r="B44" s="42"/>
      <c r="C44" s="43" t="s">
        <v>58</v>
      </c>
      <c r="D44" s="251">
        <v>0</v>
      </c>
      <c r="E44" s="251">
        <v>0</v>
      </c>
      <c r="F44" s="251">
        <v>0</v>
      </c>
      <c r="G44" s="251">
        <v>0</v>
      </c>
      <c r="H44" s="251">
        <v>0</v>
      </c>
      <c r="I44" s="251">
        <v>0</v>
      </c>
      <c r="J44" s="251">
        <v>0</v>
      </c>
      <c r="K44" s="251">
        <v>0</v>
      </c>
      <c r="L44" s="252">
        <v>0</v>
      </c>
      <c r="M44" s="252">
        <v>0</v>
      </c>
      <c r="N44" s="252">
        <v>0</v>
      </c>
      <c r="O44" s="253">
        <v>0</v>
      </c>
      <c r="P44" s="253">
        <v>0</v>
      </c>
      <c r="Q44" s="253">
        <v>0</v>
      </c>
      <c r="R44" s="253">
        <v>0</v>
      </c>
      <c r="S44" s="253">
        <v>0</v>
      </c>
      <c r="T44" s="253">
        <v>0</v>
      </c>
      <c r="U44" s="253">
        <v>0</v>
      </c>
      <c r="V44" s="253">
        <v>0</v>
      </c>
      <c r="W44" s="253">
        <v>0</v>
      </c>
      <c r="X44" s="270">
        <v>0</v>
      </c>
      <c r="Y44" s="270">
        <v>0</v>
      </c>
      <c r="Z44" s="271">
        <v>0</v>
      </c>
      <c r="AA44" s="271">
        <v>0</v>
      </c>
      <c r="AB44" s="271">
        <v>0</v>
      </c>
      <c r="AC44" s="271">
        <v>0</v>
      </c>
      <c r="AD44" s="271">
        <v>0</v>
      </c>
      <c r="AE44" s="271">
        <v>0</v>
      </c>
      <c r="AF44" s="271">
        <v>0</v>
      </c>
      <c r="AG44" s="271">
        <v>0</v>
      </c>
      <c r="AH44" s="271">
        <v>0</v>
      </c>
      <c r="AI44" s="271">
        <v>0</v>
      </c>
      <c r="AJ44" s="271">
        <v>0</v>
      </c>
      <c r="AK44" s="271">
        <v>0</v>
      </c>
      <c r="AL44" s="271">
        <v>0</v>
      </c>
      <c r="AM44" s="271">
        <v>0</v>
      </c>
      <c r="AN44" s="271">
        <v>0</v>
      </c>
      <c r="AO44" s="271">
        <v>0</v>
      </c>
      <c r="AP44" s="271">
        <v>0</v>
      </c>
      <c r="AQ44" s="248">
        <f t="shared" si="16"/>
        <v>0</v>
      </c>
      <c r="AR44" s="231"/>
      <c r="AS44" s="40"/>
    </row>
    <row r="45" spans="2:45" s="34" customFormat="1" ht="16.5" customHeight="1">
      <c r="B45" s="42"/>
      <c r="C45" s="43" t="s">
        <v>59</v>
      </c>
      <c r="D45" s="251">
        <v>0</v>
      </c>
      <c r="E45" s="251">
        <v>0</v>
      </c>
      <c r="F45" s="251">
        <v>0</v>
      </c>
      <c r="G45" s="251">
        <v>0</v>
      </c>
      <c r="H45" s="251">
        <v>0</v>
      </c>
      <c r="I45" s="251">
        <v>0</v>
      </c>
      <c r="J45" s="251">
        <v>0</v>
      </c>
      <c r="K45" s="251">
        <v>0</v>
      </c>
      <c r="L45" s="252">
        <v>0</v>
      </c>
      <c r="M45" s="252">
        <v>0</v>
      </c>
      <c r="N45" s="252">
        <v>0</v>
      </c>
      <c r="O45" s="253">
        <v>0</v>
      </c>
      <c r="P45" s="253">
        <v>0</v>
      </c>
      <c r="Q45" s="253">
        <v>0</v>
      </c>
      <c r="R45" s="253">
        <v>0</v>
      </c>
      <c r="S45" s="253">
        <v>0</v>
      </c>
      <c r="T45" s="253">
        <v>0</v>
      </c>
      <c r="U45" s="253">
        <v>0</v>
      </c>
      <c r="V45" s="253">
        <v>0</v>
      </c>
      <c r="W45" s="253">
        <v>0</v>
      </c>
      <c r="X45" s="270">
        <v>0</v>
      </c>
      <c r="Y45" s="270">
        <v>0</v>
      </c>
      <c r="Z45" s="271">
        <v>0</v>
      </c>
      <c r="AA45" s="271">
        <v>0</v>
      </c>
      <c r="AB45" s="271">
        <v>0</v>
      </c>
      <c r="AC45" s="271">
        <v>0</v>
      </c>
      <c r="AD45" s="271">
        <v>0</v>
      </c>
      <c r="AE45" s="271">
        <v>0</v>
      </c>
      <c r="AF45" s="271">
        <v>0</v>
      </c>
      <c r="AG45" s="271">
        <v>0</v>
      </c>
      <c r="AH45" s="271">
        <v>0</v>
      </c>
      <c r="AI45" s="271">
        <v>0</v>
      </c>
      <c r="AJ45" s="271">
        <v>0</v>
      </c>
      <c r="AK45" s="271">
        <v>0</v>
      </c>
      <c r="AL45" s="271">
        <v>0</v>
      </c>
      <c r="AM45" s="271">
        <v>0</v>
      </c>
      <c r="AN45" s="271">
        <v>0</v>
      </c>
      <c r="AO45" s="271">
        <v>0</v>
      </c>
      <c r="AP45" s="271">
        <v>0</v>
      </c>
      <c r="AQ45" s="248">
        <f t="shared" si="16"/>
        <v>0</v>
      </c>
      <c r="AR45" s="231"/>
      <c r="AS45" s="40"/>
    </row>
    <row r="46" spans="1:45" s="4" customFormat="1" ht="16.5" customHeight="1">
      <c r="A46" s="9"/>
      <c r="B46" s="12"/>
      <c r="C46" s="76" t="s">
        <v>11</v>
      </c>
      <c r="D46" s="251">
        <f aca="true" t="shared" si="17" ref="D46:AP46">D47+D48</f>
        <v>0</v>
      </c>
      <c r="E46" s="251">
        <f t="shared" si="17"/>
        <v>0</v>
      </c>
      <c r="F46" s="251">
        <f t="shared" si="17"/>
        <v>0</v>
      </c>
      <c r="G46" s="251">
        <f t="shared" si="17"/>
        <v>0</v>
      </c>
      <c r="H46" s="251">
        <f t="shared" si="17"/>
        <v>0</v>
      </c>
      <c r="I46" s="251">
        <f t="shared" si="17"/>
        <v>0</v>
      </c>
      <c r="J46" s="251">
        <f t="shared" si="17"/>
        <v>0</v>
      </c>
      <c r="K46" s="251">
        <f t="shared" si="17"/>
        <v>0</v>
      </c>
      <c r="L46" s="251">
        <f t="shared" si="17"/>
        <v>0</v>
      </c>
      <c r="M46" s="251">
        <f t="shared" si="17"/>
        <v>0</v>
      </c>
      <c r="N46" s="251">
        <f t="shared" si="17"/>
        <v>0</v>
      </c>
      <c r="O46" s="251">
        <f t="shared" si="17"/>
        <v>0</v>
      </c>
      <c r="P46" s="251">
        <f t="shared" si="17"/>
        <v>0</v>
      </c>
      <c r="Q46" s="251">
        <f t="shared" si="17"/>
        <v>0</v>
      </c>
      <c r="R46" s="251">
        <f t="shared" si="17"/>
        <v>0</v>
      </c>
      <c r="S46" s="251">
        <f t="shared" si="17"/>
        <v>0</v>
      </c>
      <c r="T46" s="251">
        <f t="shared" si="17"/>
        <v>0</v>
      </c>
      <c r="U46" s="251">
        <f t="shared" si="17"/>
        <v>0</v>
      </c>
      <c r="V46" s="251">
        <f t="shared" si="17"/>
        <v>0</v>
      </c>
      <c r="W46" s="251">
        <f t="shared" si="17"/>
        <v>0</v>
      </c>
      <c r="X46" s="251">
        <f t="shared" si="17"/>
        <v>0</v>
      </c>
      <c r="Y46" s="251">
        <f t="shared" si="17"/>
        <v>0</v>
      </c>
      <c r="Z46" s="251">
        <f t="shared" si="17"/>
        <v>0</v>
      </c>
      <c r="AA46" s="251">
        <f t="shared" si="17"/>
        <v>0</v>
      </c>
      <c r="AB46" s="251">
        <f t="shared" si="17"/>
        <v>0</v>
      </c>
      <c r="AC46" s="251">
        <f t="shared" si="17"/>
        <v>0</v>
      </c>
      <c r="AD46" s="251">
        <f t="shared" si="17"/>
        <v>0</v>
      </c>
      <c r="AE46" s="251">
        <f t="shared" si="17"/>
        <v>0</v>
      </c>
      <c r="AF46" s="251">
        <f t="shared" si="17"/>
        <v>0</v>
      </c>
      <c r="AG46" s="251">
        <f t="shared" si="17"/>
        <v>0</v>
      </c>
      <c r="AH46" s="251">
        <f t="shared" si="17"/>
        <v>0</v>
      </c>
      <c r="AI46" s="251">
        <f t="shared" si="17"/>
        <v>0</v>
      </c>
      <c r="AJ46" s="251">
        <f t="shared" si="17"/>
        <v>0</v>
      </c>
      <c r="AK46" s="251">
        <f t="shared" si="17"/>
        <v>0</v>
      </c>
      <c r="AL46" s="251">
        <f t="shared" si="17"/>
        <v>0</v>
      </c>
      <c r="AM46" s="251">
        <f t="shared" si="17"/>
        <v>0</v>
      </c>
      <c r="AN46" s="251">
        <f t="shared" si="17"/>
        <v>0</v>
      </c>
      <c r="AO46" s="251">
        <f t="shared" si="17"/>
        <v>0</v>
      </c>
      <c r="AP46" s="251">
        <f t="shared" si="17"/>
        <v>0</v>
      </c>
      <c r="AQ46" s="248">
        <f t="shared" si="16"/>
        <v>0</v>
      </c>
      <c r="AR46" s="249"/>
      <c r="AS46" s="5"/>
    </row>
    <row r="47" spans="2:45" s="34" customFormat="1" ht="16.5" customHeight="1">
      <c r="B47" s="42"/>
      <c r="C47" s="43" t="s">
        <v>58</v>
      </c>
      <c r="D47" s="251">
        <v>0</v>
      </c>
      <c r="E47" s="251">
        <v>0</v>
      </c>
      <c r="F47" s="251">
        <v>0</v>
      </c>
      <c r="G47" s="251">
        <v>0</v>
      </c>
      <c r="H47" s="251">
        <v>0</v>
      </c>
      <c r="I47" s="251">
        <v>0</v>
      </c>
      <c r="J47" s="251">
        <v>0</v>
      </c>
      <c r="K47" s="251">
        <v>0</v>
      </c>
      <c r="L47" s="252">
        <v>0</v>
      </c>
      <c r="M47" s="252">
        <v>0</v>
      </c>
      <c r="N47" s="252">
        <v>0</v>
      </c>
      <c r="O47" s="253">
        <v>0</v>
      </c>
      <c r="P47" s="253">
        <v>0</v>
      </c>
      <c r="Q47" s="253">
        <v>0</v>
      </c>
      <c r="R47" s="253">
        <v>0</v>
      </c>
      <c r="S47" s="253">
        <v>0</v>
      </c>
      <c r="T47" s="253">
        <v>0</v>
      </c>
      <c r="U47" s="253">
        <v>0</v>
      </c>
      <c r="V47" s="253">
        <v>0</v>
      </c>
      <c r="W47" s="253">
        <v>0</v>
      </c>
      <c r="X47" s="270">
        <v>0</v>
      </c>
      <c r="Y47" s="270">
        <v>0</v>
      </c>
      <c r="Z47" s="271">
        <v>0</v>
      </c>
      <c r="AA47" s="271">
        <v>0</v>
      </c>
      <c r="AB47" s="271">
        <v>0</v>
      </c>
      <c r="AC47" s="271">
        <v>0</v>
      </c>
      <c r="AD47" s="271">
        <v>0</v>
      </c>
      <c r="AE47" s="271">
        <v>0</v>
      </c>
      <c r="AF47" s="271">
        <v>0</v>
      </c>
      <c r="AG47" s="271">
        <v>0</v>
      </c>
      <c r="AH47" s="271">
        <v>0</v>
      </c>
      <c r="AI47" s="271">
        <v>0</v>
      </c>
      <c r="AJ47" s="271">
        <v>0</v>
      </c>
      <c r="AK47" s="271">
        <v>0</v>
      </c>
      <c r="AL47" s="271">
        <v>0</v>
      </c>
      <c r="AM47" s="271">
        <v>0</v>
      </c>
      <c r="AN47" s="271">
        <v>0</v>
      </c>
      <c r="AO47" s="271">
        <v>0</v>
      </c>
      <c r="AP47" s="271">
        <v>0</v>
      </c>
      <c r="AQ47" s="248">
        <f t="shared" si="16"/>
        <v>0</v>
      </c>
      <c r="AR47" s="231"/>
      <c r="AS47" s="40"/>
    </row>
    <row r="48" spans="2:45" s="34" customFormat="1" ht="16.5" customHeight="1">
      <c r="B48" s="42"/>
      <c r="C48" s="43" t="s">
        <v>59</v>
      </c>
      <c r="D48" s="251">
        <v>0</v>
      </c>
      <c r="E48" s="251">
        <v>0</v>
      </c>
      <c r="F48" s="251">
        <v>0</v>
      </c>
      <c r="G48" s="251">
        <v>0</v>
      </c>
      <c r="H48" s="251">
        <v>0</v>
      </c>
      <c r="I48" s="251">
        <v>0</v>
      </c>
      <c r="J48" s="251">
        <v>0</v>
      </c>
      <c r="K48" s="251">
        <v>0</v>
      </c>
      <c r="L48" s="252">
        <v>0</v>
      </c>
      <c r="M48" s="252">
        <v>0</v>
      </c>
      <c r="N48" s="252">
        <v>0</v>
      </c>
      <c r="O48" s="253">
        <v>0</v>
      </c>
      <c r="P48" s="253">
        <v>0</v>
      </c>
      <c r="Q48" s="253">
        <v>0</v>
      </c>
      <c r="R48" s="253">
        <v>0</v>
      </c>
      <c r="S48" s="253">
        <v>0</v>
      </c>
      <c r="T48" s="253">
        <v>0</v>
      </c>
      <c r="U48" s="253">
        <v>0</v>
      </c>
      <c r="V48" s="253">
        <v>0</v>
      </c>
      <c r="W48" s="253">
        <v>0</v>
      </c>
      <c r="X48" s="270">
        <v>0</v>
      </c>
      <c r="Y48" s="270">
        <v>0</v>
      </c>
      <c r="Z48" s="271">
        <v>0</v>
      </c>
      <c r="AA48" s="271">
        <v>0</v>
      </c>
      <c r="AB48" s="271">
        <v>0</v>
      </c>
      <c r="AC48" s="271">
        <v>0</v>
      </c>
      <c r="AD48" s="271">
        <v>0</v>
      </c>
      <c r="AE48" s="271">
        <v>0</v>
      </c>
      <c r="AF48" s="271">
        <v>0</v>
      </c>
      <c r="AG48" s="271">
        <v>0</v>
      </c>
      <c r="AH48" s="271">
        <v>0</v>
      </c>
      <c r="AI48" s="271">
        <v>0</v>
      </c>
      <c r="AJ48" s="271">
        <v>0</v>
      </c>
      <c r="AK48" s="271">
        <v>0</v>
      </c>
      <c r="AL48" s="271">
        <v>0</v>
      </c>
      <c r="AM48" s="271">
        <v>0</v>
      </c>
      <c r="AN48" s="271">
        <v>0</v>
      </c>
      <c r="AO48" s="271">
        <v>0</v>
      </c>
      <c r="AP48" s="271">
        <v>0</v>
      </c>
      <c r="AQ48" s="248">
        <f t="shared" si="16"/>
        <v>0</v>
      </c>
      <c r="AR48" s="231"/>
      <c r="AS48" s="40"/>
    </row>
    <row r="49" spans="1:45" s="4" customFormat="1" ht="16.5" customHeight="1">
      <c r="A49" s="9"/>
      <c r="B49" s="12"/>
      <c r="C49" s="76" t="s">
        <v>12</v>
      </c>
      <c r="D49" s="251">
        <f aca="true" t="shared" si="18" ref="D49:AP49">D50+D51</f>
        <v>0</v>
      </c>
      <c r="E49" s="251">
        <f t="shared" si="18"/>
        <v>0</v>
      </c>
      <c r="F49" s="251">
        <f t="shared" si="18"/>
        <v>0</v>
      </c>
      <c r="G49" s="251">
        <f t="shared" si="18"/>
        <v>0</v>
      </c>
      <c r="H49" s="251">
        <f t="shared" si="18"/>
        <v>0</v>
      </c>
      <c r="I49" s="251">
        <f t="shared" si="18"/>
        <v>0</v>
      </c>
      <c r="J49" s="251">
        <f t="shared" si="18"/>
        <v>0</v>
      </c>
      <c r="K49" s="251">
        <f t="shared" si="18"/>
        <v>0</v>
      </c>
      <c r="L49" s="251">
        <f t="shared" si="18"/>
        <v>0</v>
      </c>
      <c r="M49" s="251">
        <f t="shared" si="18"/>
        <v>0</v>
      </c>
      <c r="N49" s="251">
        <f t="shared" si="18"/>
        <v>0</v>
      </c>
      <c r="O49" s="251">
        <f t="shared" si="18"/>
        <v>0</v>
      </c>
      <c r="P49" s="251">
        <f t="shared" si="18"/>
        <v>0</v>
      </c>
      <c r="Q49" s="251">
        <f t="shared" si="18"/>
        <v>0</v>
      </c>
      <c r="R49" s="251">
        <f t="shared" si="18"/>
        <v>0</v>
      </c>
      <c r="S49" s="251">
        <f t="shared" si="18"/>
        <v>0</v>
      </c>
      <c r="T49" s="251">
        <f t="shared" si="18"/>
        <v>0</v>
      </c>
      <c r="U49" s="251">
        <f t="shared" si="18"/>
        <v>0</v>
      </c>
      <c r="V49" s="251">
        <f t="shared" si="18"/>
        <v>0</v>
      </c>
      <c r="W49" s="251">
        <f t="shared" si="18"/>
        <v>0</v>
      </c>
      <c r="X49" s="251">
        <f t="shared" si="18"/>
        <v>0</v>
      </c>
      <c r="Y49" s="251">
        <f t="shared" si="18"/>
        <v>0</v>
      </c>
      <c r="Z49" s="251">
        <f t="shared" si="18"/>
        <v>0</v>
      </c>
      <c r="AA49" s="251">
        <f t="shared" si="18"/>
        <v>0</v>
      </c>
      <c r="AB49" s="251">
        <f t="shared" si="18"/>
        <v>0</v>
      </c>
      <c r="AC49" s="251">
        <f t="shared" si="18"/>
        <v>0</v>
      </c>
      <c r="AD49" s="251">
        <f t="shared" si="18"/>
        <v>0</v>
      </c>
      <c r="AE49" s="251">
        <f t="shared" si="18"/>
        <v>0</v>
      </c>
      <c r="AF49" s="251">
        <f t="shared" si="18"/>
        <v>0</v>
      </c>
      <c r="AG49" s="251">
        <f t="shared" si="18"/>
        <v>0</v>
      </c>
      <c r="AH49" s="251">
        <f t="shared" si="18"/>
        <v>0</v>
      </c>
      <c r="AI49" s="251">
        <f t="shared" si="18"/>
        <v>0</v>
      </c>
      <c r="AJ49" s="251">
        <f t="shared" si="18"/>
        <v>0</v>
      </c>
      <c r="AK49" s="251">
        <f t="shared" si="18"/>
        <v>0</v>
      </c>
      <c r="AL49" s="251">
        <f t="shared" si="18"/>
        <v>0</v>
      </c>
      <c r="AM49" s="251">
        <f t="shared" si="18"/>
        <v>0</v>
      </c>
      <c r="AN49" s="251">
        <f t="shared" si="18"/>
        <v>0</v>
      </c>
      <c r="AO49" s="251">
        <f t="shared" si="18"/>
        <v>0</v>
      </c>
      <c r="AP49" s="251">
        <f t="shared" si="18"/>
        <v>0</v>
      </c>
      <c r="AQ49" s="248">
        <f t="shared" si="16"/>
        <v>0</v>
      </c>
      <c r="AR49" s="249"/>
      <c r="AS49" s="5"/>
    </row>
    <row r="50" spans="2:45" s="34" customFormat="1" ht="16.5" customHeight="1">
      <c r="B50" s="42"/>
      <c r="C50" s="43" t="s">
        <v>58</v>
      </c>
      <c r="D50" s="251">
        <v>0</v>
      </c>
      <c r="E50" s="251">
        <v>0</v>
      </c>
      <c r="F50" s="251">
        <v>0</v>
      </c>
      <c r="G50" s="251">
        <v>0</v>
      </c>
      <c r="H50" s="251">
        <v>0</v>
      </c>
      <c r="I50" s="251">
        <v>0</v>
      </c>
      <c r="J50" s="251">
        <v>0</v>
      </c>
      <c r="K50" s="251">
        <v>0</v>
      </c>
      <c r="L50" s="252">
        <v>0</v>
      </c>
      <c r="M50" s="252">
        <v>0</v>
      </c>
      <c r="N50" s="252">
        <v>0</v>
      </c>
      <c r="O50" s="253">
        <v>0</v>
      </c>
      <c r="P50" s="253">
        <v>0</v>
      </c>
      <c r="Q50" s="253">
        <v>0</v>
      </c>
      <c r="R50" s="253">
        <v>0</v>
      </c>
      <c r="S50" s="253">
        <v>0</v>
      </c>
      <c r="T50" s="253">
        <v>0</v>
      </c>
      <c r="U50" s="253">
        <v>0</v>
      </c>
      <c r="V50" s="253">
        <v>0</v>
      </c>
      <c r="W50" s="253">
        <v>0</v>
      </c>
      <c r="X50" s="270">
        <v>0</v>
      </c>
      <c r="Y50" s="270">
        <v>0</v>
      </c>
      <c r="Z50" s="271">
        <v>0</v>
      </c>
      <c r="AA50" s="271">
        <v>0</v>
      </c>
      <c r="AB50" s="271">
        <v>0</v>
      </c>
      <c r="AC50" s="271">
        <v>0</v>
      </c>
      <c r="AD50" s="271">
        <v>0</v>
      </c>
      <c r="AE50" s="271">
        <v>0</v>
      </c>
      <c r="AF50" s="271">
        <v>0</v>
      </c>
      <c r="AG50" s="271">
        <v>0</v>
      </c>
      <c r="AH50" s="271">
        <v>0</v>
      </c>
      <c r="AI50" s="271">
        <v>0</v>
      </c>
      <c r="AJ50" s="271">
        <v>0</v>
      </c>
      <c r="AK50" s="271">
        <v>0</v>
      </c>
      <c r="AL50" s="271">
        <v>0</v>
      </c>
      <c r="AM50" s="271">
        <v>0</v>
      </c>
      <c r="AN50" s="271">
        <v>0</v>
      </c>
      <c r="AO50" s="271">
        <v>0</v>
      </c>
      <c r="AP50" s="271">
        <v>0</v>
      </c>
      <c r="AQ50" s="248">
        <f t="shared" si="16"/>
        <v>0</v>
      </c>
      <c r="AR50" s="231"/>
      <c r="AS50" s="40"/>
    </row>
    <row r="51" spans="2:45" s="34" customFormat="1" ht="16.5" customHeight="1">
      <c r="B51" s="42"/>
      <c r="C51" s="43" t="s">
        <v>59</v>
      </c>
      <c r="D51" s="251">
        <v>0</v>
      </c>
      <c r="E51" s="251">
        <v>0</v>
      </c>
      <c r="F51" s="251">
        <v>0</v>
      </c>
      <c r="G51" s="251">
        <v>0</v>
      </c>
      <c r="H51" s="251">
        <v>0</v>
      </c>
      <c r="I51" s="251">
        <v>0</v>
      </c>
      <c r="J51" s="251">
        <v>0</v>
      </c>
      <c r="K51" s="251">
        <v>0</v>
      </c>
      <c r="L51" s="252">
        <v>0</v>
      </c>
      <c r="M51" s="252">
        <v>0</v>
      </c>
      <c r="N51" s="252">
        <v>0</v>
      </c>
      <c r="O51" s="253">
        <v>0</v>
      </c>
      <c r="P51" s="253">
        <v>0</v>
      </c>
      <c r="Q51" s="253">
        <v>0</v>
      </c>
      <c r="R51" s="253">
        <v>0</v>
      </c>
      <c r="S51" s="253">
        <v>0</v>
      </c>
      <c r="T51" s="253">
        <v>0</v>
      </c>
      <c r="U51" s="253">
        <v>0</v>
      </c>
      <c r="V51" s="253">
        <v>0</v>
      </c>
      <c r="W51" s="253">
        <v>0</v>
      </c>
      <c r="X51" s="270">
        <v>0</v>
      </c>
      <c r="Y51" s="270">
        <v>0</v>
      </c>
      <c r="Z51" s="271">
        <v>0</v>
      </c>
      <c r="AA51" s="271">
        <v>0</v>
      </c>
      <c r="AB51" s="271">
        <v>0</v>
      </c>
      <c r="AC51" s="271">
        <v>0</v>
      </c>
      <c r="AD51" s="271">
        <v>0</v>
      </c>
      <c r="AE51" s="271">
        <v>0</v>
      </c>
      <c r="AF51" s="271">
        <v>0</v>
      </c>
      <c r="AG51" s="271">
        <v>0</v>
      </c>
      <c r="AH51" s="271">
        <v>0</v>
      </c>
      <c r="AI51" s="271">
        <v>0</v>
      </c>
      <c r="AJ51" s="271">
        <v>0</v>
      </c>
      <c r="AK51" s="271">
        <v>0</v>
      </c>
      <c r="AL51" s="271">
        <v>0</v>
      </c>
      <c r="AM51" s="271">
        <v>0</v>
      </c>
      <c r="AN51" s="271">
        <v>0</v>
      </c>
      <c r="AO51" s="271">
        <v>0</v>
      </c>
      <c r="AP51" s="271">
        <v>0</v>
      </c>
      <c r="AQ51" s="248">
        <f t="shared" si="16"/>
        <v>0</v>
      </c>
      <c r="AR51" s="231"/>
      <c r="AS51" s="40"/>
    </row>
    <row r="52" spans="1:45" s="4" customFormat="1" ht="16.5" customHeight="1">
      <c r="A52" s="9"/>
      <c r="B52" s="12"/>
      <c r="C52" s="76" t="s">
        <v>47</v>
      </c>
      <c r="D52" s="250">
        <f aca="true" t="shared" si="19" ref="D52:AP52">+SUM(D49,D46,D43)</f>
        <v>0</v>
      </c>
      <c r="E52" s="250">
        <f t="shared" si="19"/>
        <v>0</v>
      </c>
      <c r="F52" s="250">
        <f t="shared" si="19"/>
        <v>0</v>
      </c>
      <c r="G52" s="250">
        <f t="shared" si="19"/>
        <v>0</v>
      </c>
      <c r="H52" s="250">
        <f t="shared" si="19"/>
        <v>0</v>
      </c>
      <c r="I52" s="250">
        <f t="shared" si="19"/>
        <v>0</v>
      </c>
      <c r="J52" s="250">
        <f t="shared" si="19"/>
        <v>0</v>
      </c>
      <c r="K52" s="250">
        <f t="shared" si="19"/>
        <v>0</v>
      </c>
      <c r="L52" s="250">
        <f t="shared" si="19"/>
        <v>0</v>
      </c>
      <c r="M52" s="250">
        <f t="shared" si="19"/>
        <v>0</v>
      </c>
      <c r="N52" s="250">
        <f t="shared" si="19"/>
        <v>0</v>
      </c>
      <c r="O52" s="250">
        <f t="shared" si="19"/>
        <v>0</v>
      </c>
      <c r="P52" s="250">
        <f t="shared" si="19"/>
        <v>0</v>
      </c>
      <c r="Q52" s="250">
        <f t="shared" si="19"/>
        <v>0</v>
      </c>
      <c r="R52" s="250">
        <f t="shared" si="19"/>
        <v>0</v>
      </c>
      <c r="S52" s="250">
        <f t="shared" si="19"/>
        <v>0</v>
      </c>
      <c r="T52" s="250">
        <f t="shared" si="19"/>
        <v>0</v>
      </c>
      <c r="U52" s="250">
        <f t="shared" si="19"/>
        <v>0</v>
      </c>
      <c r="V52" s="250">
        <f t="shared" si="19"/>
        <v>0</v>
      </c>
      <c r="W52" s="250">
        <f t="shared" si="19"/>
        <v>0</v>
      </c>
      <c r="X52" s="250">
        <f t="shared" si="19"/>
        <v>0</v>
      </c>
      <c r="Y52" s="250">
        <f t="shared" si="19"/>
        <v>0</v>
      </c>
      <c r="Z52" s="250">
        <f t="shared" si="19"/>
        <v>0</v>
      </c>
      <c r="AA52" s="250">
        <f t="shared" si="19"/>
        <v>0</v>
      </c>
      <c r="AB52" s="250">
        <f t="shared" si="19"/>
        <v>0</v>
      </c>
      <c r="AC52" s="250">
        <f t="shared" si="19"/>
        <v>0</v>
      </c>
      <c r="AD52" s="250">
        <f t="shared" si="19"/>
        <v>0</v>
      </c>
      <c r="AE52" s="250">
        <f t="shared" si="19"/>
        <v>0</v>
      </c>
      <c r="AF52" s="250">
        <f t="shared" si="19"/>
        <v>0</v>
      </c>
      <c r="AG52" s="250">
        <f t="shared" si="19"/>
        <v>0</v>
      </c>
      <c r="AH52" s="250">
        <f t="shared" si="19"/>
        <v>0</v>
      </c>
      <c r="AI52" s="250">
        <f t="shared" si="19"/>
        <v>0</v>
      </c>
      <c r="AJ52" s="250">
        <f t="shared" si="19"/>
        <v>0</v>
      </c>
      <c r="AK52" s="250">
        <f t="shared" si="19"/>
        <v>0</v>
      </c>
      <c r="AL52" s="250">
        <f t="shared" si="19"/>
        <v>0</v>
      </c>
      <c r="AM52" s="250">
        <f t="shared" si="19"/>
        <v>0</v>
      </c>
      <c r="AN52" s="250">
        <f t="shared" si="19"/>
        <v>0</v>
      </c>
      <c r="AO52" s="250">
        <f t="shared" si="19"/>
        <v>0</v>
      </c>
      <c r="AP52" s="250">
        <f t="shared" si="19"/>
        <v>0</v>
      </c>
      <c r="AQ52" s="248">
        <f t="shared" si="16"/>
        <v>0</v>
      </c>
      <c r="AR52" s="249"/>
      <c r="AS52" s="5"/>
    </row>
    <row r="53" spans="2:45" s="38" customFormat="1" ht="30" customHeight="1">
      <c r="B53" s="44"/>
      <c r="C53" s="45" t="s">
        <v>19</v>
      </c>
      <c r="D53" s="256">
        <f aca="true" t="shared" si="20" ref="D53:AP53">+D52+D41</f>
        <v>0</v>
      </c>
      <c r="E53" s="256">
        <f t="shared" si="20"/>
        <v>0</v>
      </c>
      <c r="F53" s="256">
        <f t="shared" si="20"/>
        <v>0</v>
      </c>
      <c r="G53" s="256">
        <f t="shared" si="20"/>
        <v>0</v>
      </c>
      <c r="H53" s="256">
        <f t="shared" si="20"/>
        <v>0</v>
      </c>
      <c r="I53" s="256">
        <f t="shared" si="20"/>
        <v>0</v>
      </c>
      <c r="J53" s="256">
        <f t="shared" si="20"/>
        <v>0</v>
      </c>
      <c r="K53" s="256">
        <f t="shared" si="20"/>
        <v>0</v>
      </c>
      <c r="L53" s="256">
        <f t="shared" si="20"/>
        <v>0</v>
      </c>
      <c r="M53" s="256">
        <f t="shared" si="20"/>
        <v>0</v>
      </c>
      <c r="N53" s="256">
        <f t="shared" si="20"/>
        <v>0</v>
      </c>
      <c r="O53" s="256">
        <f t="shared" si="20"/>
        <v>0</v>
      </c>
      <c r="P53" s="256">
        <f t="shared" si="20"/>
        <v>0</v>
      </c>
      <c r="Q53" s="256">
        <f t="shared" si="20"/>
        <v>0</v>
      </c>
      <c r="R53" s="256">
        <f t="shared" si="20"/>
        <v>0</v>
      </c>
      <c r="S53" s="256">
        <f t="shared" si="20"/>
        <v>0</v>
      </c>
      <c r="T53" s="256">
        <f t="shared" si="20"/>
        <v>0</v>
      </c>
      <c r="U53" s="256">
        <f t="shared" si="20"/>
        <v>0</v>
      </c>
      <c r="V53" s="256">
        <f t="shared" si="20"/>
        <v>0</v>
      </c>
      <c r="W53" s="256">
        <f t="shared" si="20"/>
        <v>0</v>
      </c>
      <c r="X53" s="256">
        <f t="shared" si="20"/>
        <v>0</v>
      </c>
      <c r="Y53" s="256">
        <f t="shared" si="20"/>
        <v>0</v>
      </c>
      <c r="Z53" s="256">
        <f t="shared" si="20"/>
        <v>0</v>
      </c>
      <c r="AA53" s="256">
        <f t="shared" si="20"/>
        <v>0</v>
      </c>
      <c r="AB53" s="256">
        <f t="shared" si="20"/>
        <v>0</v>
      </c>
      <c r="AC53" s="256">
        <f t="shared" si="20"/>
        <v>0</v>
      </c>
      <c r="AD53" s="256">
        <f t="shared" si="20"/>
        <v>0</v>
      </c>
      <c r="AE53" s="256">
        <f t="shared" si="20"/>
        <v>0</v>
      </c>
      <c r="AF53" s="256">
        <f t="shared" si="20"/>
        <v>0</v>
      </c>
      <c r="AG53" s="256">
        <f t="shared" si="20"/>
        <v>0</v>
      </c>
      <c r="AH53" s="256">
        <f t="shared" si="20"/>
        <v>0</v>
      </c>
      <c r="AI53" s="256">
        <f t="shared" si="20"/>
        <v>0</v>
      </c>
      <c r="AJ53" s="256">
        <f t="shared" si="20"/>
        <v>0</v>
      </c>
      <c r="AK53" s="256">
        <f t="shared" si="20"/>
        <v>0</v>
      </c>
      <c r="AL53" s="256">
        <f t="shared" si="20"/>
        <v>0</v>
      </c>
      <c r="AM53" s="256">
        <f t="shared" si="20"/>
        <v>0</v>
      </c>
      <c r="AN53" s="256">
        <f t="shared" si="20"/>
        <v>0</v>
      </c>
      <c r="AO53" s="256">
        <f t="shared" si="20"/>
        <v>0</v>
      </c>
      <c r="AP53" s="256">
        <f t="shared" si="20"/>
        <v>0</v>
      </c>
      <c r="AQ53" s="257">
        <f t="shared" si="16"/>
        <v>0</v>
      </c>
      <c r="AR53" s="226"/>
      <c r="AS53" s="72"/>
    </row>
    <row r="54" spans="2:45" s="38" customFormat="1" ht="30" customHeight="1">
      <c r="B54" s="44"/>
      <c r="C54" s="45" t="s">
        <v>188</v>
      </c>
      <c r="D54" s="272">
        <v>0</v>
      </c>
      <c r="E54" s="272">
        <v>0</v>
      </c>
      <c r="F54" s="272">
        <v>0</v>
      </c>
      <c r="G54" s="272">
        <v>0</v>
      </c>
      <c r="H54" s="272">
        <v>0</v>
      </c>
      <c r="I54" s="272">
        <v>0</v>
      </c>
      <c r="J54" s="272">
        <v>0</v>
      </c>
      <c r="K54" s="272">
        <v>0</v>
      </c>
      <c r="L54" s="272">
        <v>0</v>
      </c>
      <c r="M54" s="272">
        <v>0</v>
      </c>
      <c r="N54" s="272">
        <v>0</v>
      </c>
      <c r="O54" s="272">
        <v>0</v>
      </c>
      <c r="P54" s="272">
        <v>0</v>
      </c>
      <c r="Q54" s="272">
        <v>0</v>
      </c>
      <c r="R54" s="272">
        <v>0</v>
      </c>
      <c r="S54" s="272">
        <v>0</v>
      </c>
      <c r="T54" s="272">
        <v>0</v>
      </c>
      <c r="U54" s="272">
        <v>0</v>
      </c>
      <c r="V54" s="272">
        <v>0</v>
      </c>
      <c r="W54" s="272">
        <v>0</v>
      </c>
      <c r="X54" s="272">
        <v>0</v>
      </c>
      <c r="Y54" s="272">
        <v>0</v>
      </c>
      <c r="Z54" s="272">
        <v>0</v>
      </c>
      <c r="AA54" s="272">
        <v>0</v>
      </c>
      <c r="AB54" s="272">
        <v>0</v>
      </c>
      <c r="AC54" s="272">
        <v>0</v>
      </c>
      <c r="AD54" s="272">
        <v>0</v>
      </c>
      <c r="AE54" s="272">
        <v>0</v>
      </c>
      <c r="AF54" s="272">
        <v>0</v>
      </c>
      <c r="AG54" s="272">
        <v>0</v>
      </c>
      <c r="AH54" s="272">
        <v>0</v>
      </c>
      <c r="AI54" s="272">
        <v>0</v>
      </c>
      <c r="AJ54" s="272">
        <v>0</v>
      </c>
      <c r="AK54" s="272">
        <v>0</v>
      </c>
      <c r="AL54" s="272">
        <v>0</v>
      </c>
      <c r="AM54" s="272">
        <v>0</v>
      </c>
      <c r="AN54" s="272">
        <v>0</v>
      </c>
      <c r="AO54" s="272">
        <v>0</v>
      </c>
      <c r="AP54" s="272">
        <v>0</v>
      </c>
      <c r="AQ54" s="258"/>
      <c r="AR54" s="226"/>
      <c r="AS54" s="72"/>
    </row>
    <row r="55" spans="2:45" s="38" customFormat="1" ht="30" customHeight="1">
      <c r="B55" s="44"/>
      <c r="C55" s="45" t="s">
        <v>190</v>
      </c>
      <c r="D55" s="256">
        <f aca="true" t="shared" si="21" ref="D55:AP55">+D18+D29+D41+D52+D54</f>
        <v>0</v>
      </c>
      <c r="E55" s="256">
        <f t="shared" si="21"/>
        <v>0</v>
      </c>
      <c r="F55" s="256">
        <f t="shared" si="21"/>
        <v>0</v>
      </c>
      <c r="G55" s="256">
        <f t="shared" si="21"/>
        <v>0</v>
      </c>
      <c r="H55" s="256">
        <f t="shared" si="21"/>
        <v>0</v>
      </c>
      <c r="I55" s="256">
        <f t="shared" si="21"/>
        <v>0</v>
      </c>
      <c r="J55" s="256">
        <f t="shared" si="21"/>
        <v>0</v>
      </c>
      <c r="K55" s="256">
        <f t="shared" si="21"/>
        <v>0</v>
      </c>
      <c r="L55" s="256">
        <f t="shared" si="21"/>
        <v>0</v>
      </c>
      <c r="M55" s="256">
        <f t="shared" si="21"/>
        <v>0</v>
      </c>
      <c r="N55" s="256">
        <f t="shared" si="21"/>
        <v>3609.610921686315</v>
      </c>
      <c r="O55" s="256">
        <f t="shared" si="21"/>
        <v>0</v>
      </c>
      <c r="P55" s="256">
        <f t="shared" si="21"/>
        <v>388.8443092860166</v>
      </c>
      <c r="Q55" s="256">
        <f t="shared" si="21"/>
        <v>0</v>
      </c>
      <c r="R55" s="256">
        <f t="shared" si="21"/>
        <v>0</v>
      </c>
      <c r="S55" s="256">
        <f t="shared" si="21"/>
        <v>0</v>
      </c>
      <c r="T55" s="256">
        <f t="shared" si="21"/>
        <v>0</v>
      </c>
      <c r="U55" s="256">
        <f t="shared" si="21"/>
        <v>0</v>
      </c>
      <c r="V55" s="256">
        <f t="shared" si="21"/>
        <v>0</v>
      </c>
      <c r="W55" s="256">
        <f t="shared" si="21"/>
        <v>0</v>
      </c>
      <c r="X55" s="256">
        <f t="shared" si="21"/>
        <v>0</v>
      </c>
      <c r="Y55" s="256">
        <f t="shared" si="21"/>
        <v>0</v>
      </c>
      <c r="Z55" s="256">
        <f t="shared" si="21"/>
        <v>0</v>
      </c>
      <c r="AA55" s="256">
        <f t="shared" si="21"/>
        <v>0</v>
      </c>
      <c r="AB55" s="256">
        <f t="shared" si="21"/>
        <v>0</v>
      </c>
      <c r="AC55" s="256">
        <f t="shared" si="21"/>
        <v>0</v>
      </c>
      <c r="AD55" s="256">
        <f t="shared" si="21"/>
        <v>0</v>
      </c>
      <c r="AE55" s="256">
        <f t="shared" si="21"/>
        <v>0</v>
      </c>
      <c r="AF55" s="256">
        <f t="shared" si="21"/>
        <v>0</v>
      </c>
      <c r="AG55" s="256">
        <f t="shared" si="21"/>
        <v>0</v>
      </c>
      <c r="AH55" s="256">
        <f t="shared" si="21"/>
        <v>0</v>
      </c>
      <c r="AI55" s="256">
        <f t="shared" si="21"/>
        <v>0</v>
      </c>
      <c r="AJ55" s="256">
        <f t="shared" si="21"/>
        <v>0</v>
      </c>
      <c r="AK55" s="256">
        <f t="shared" si="21"/>
        <v>0</v>
      </c>
      <c r="AL55" s="256">
        <f t="shared" si="21"/>
        <v>0</v>
      </c>
      <c r="AM55" s="256">
        <f t="shared" si="21"/>
        <v>0</v>
      </c>
      <c r="AN55" s="256">
        <f t="shared" si="21"/>
        <v>44</v>
      </c>
      <c r="AO55" s="256">
        <f t="shared" si="21"/>
        <v>2</v>
      </c>
      <c r="AP55" s="256">
        <f t="shared" si="21"/>
        <v>0</v>
      </c>
      <c r="AQ55" s="257">
        <f>+SUM(D55:AP55)+AQ54</f>
        <v>4044.4552309723317</v>
      </c>
      <c r="AR55" s="226"/>
      <c r="AS55" s="72"/>
    </row>
    <row r="56" spans="1:44" s="5" customFormat="1" ht="18.75">
      <c r="A56" s="9"/>
      <c r="B56" s="12"/>
      <c r="C56" s="80" t="s">
        <v>189</v>
      </c>
      <c r="D56" s="273">
        <v>0</v>
      </c>
      <c r="E56" s="273">
        <v>0</v>
      </c>
      <c r="F56" s="273">
        <v>0</v>
      </c>
      <c r="G56" s="273">
        <v>0</v>
      </c>
      <c r="H56" s="273">
        <v>0</v>
      </c>
      <c r="I56" s="273">
        <v>0</v>
      </c>
      <c r="J56" s="273">
        <v>0</v>
      </c>
      <c r="K56" s="273">
        <v>0</v>
      </c>
      <c r="L56" s="273">
        <v>0</v>
      </c>
      <c r="M56" s="273">
        <v>0</v>
      </c>
      <c r="N56" s="273">
        <v>0</v>
      </c>
      <c r="O56" s="273">
        <v>0</v>
      </c>
      <c r="P56" s="273">
        <v>0</v>
      </c>
      <c r="Q56" s="273">
        <v>0</v>
      </c>
      <c r="R56" s="273">
        <v>0</v>
      </c>
      <c r="S56" s="273">
        <v>0</v>
      </c>
      <c r="T56" s="273">
        <v>0</v>
      </c>
      <c r="U56" s="273">
        <v>0</v>
      </c>
      <c r="V56" s="273">
        <v>0</v>
      </c>
      <c r="W56" s="273">
        <v>0</v>
      </c>
      <c r="X56" s="273">
        <v>0</v>
      </c>
      <c r="Y56" s="273">
        <v>0</v>
      </c>
      <c r="Z56" s="273">
        <v>0</v>
      </c>
      <c r="AA56" s="273">
        <v>0</v>
      </c>
      <c r="AB56" s="273">
        <v>0</v>
      </c>
      <c r="AC56" s="273">
        <v>0</v>
      </c>
      <c r="AD56" s="273">
        <v>0</v>
      </c>
      <c r="AE56" s="273">
        <v>0</v>
      </c>
      <c r="AF56" s="273">
        <v>0</v>
      </c>
      <c r="AG56" s="273">
        <v>0</v>
      </c>
      <c r="AH56" s="273">
        <v>0</v>
      </c>
      <c r="AI56" s="273">
        <v>0</v>
      </c>
      <c r="AJ56" s="273">
        <v>0</v>
      </c>
      <c r="AK56" s="273">
        <v>0</v>
      </c>
      <c r="AL56" s="273">
        <v>0</v>
      </c>
      <c r="AM56" s="273">
        <v>0</v>
      </c>
      <c r="AN56" s="273">
        <v>0</v>
      </c>
      <c r="AO56" s="273">
        <v>0</v>
      </c>
      <c r="AP56" s="273">
        <v>0</v>
      </c>
      <c r="AQ56" s="248"/>
      <c r="AR56" s="249"/>
    </row>
    <row r="57" spans="2:45" s="138" customFormat="1" ht="9.75" customHeight="1">
      <c r="B57" s="144"/>
      <c r="C57" s="141"/>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59"/>
      <c r="AN57" s="260"/>
      <c r="AO57" s="261"/>
      <c r="AP57" s="262"/>
      <c r="AQ57" s="263"/>
      <c r="AR57" s="264"/>
      <c r="AS57" s="189"/>
    </row>
    <row r="58" spans="1:45" s="10" customFormat="1" ht="65.25" customHeight="1">
      <c r="A58" s="79"/>
      <c r="B58" s="81"/>
      <c r="C58" s="412" t="s">
        <v>305</v>
      </c>
      <c r="D58" s="412"/>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82"/>
      <c r="AS58" s="14"/>
    </row>
    <row r="59" ht="12"/>
  </sheetData>
  <sheetProtection/>
  <mergeCells count="6">
    <mergeCell ref="C58:AQ58"/>
    <mergeCell ref="C2:AQ2"/>
    <mergeCell ref="C3:AQ3"/>
    <mergeCell ref="C4:AQ4"/>
    <mergeCell ref="C5:AQ5"/>
    <mergeCell ref="D6:AR6"/>
  </mergeCells>
  <conditionalFormatting sqref="AR23 AR26 AR15 AR18 AR38 AR29 AR49 AR35 AR41 AR46 AR52 AR56 AR12 D57:AM57 D9:AQ56">
    <cfRule type="expression" priority="2" dxfId="0" stopIfTrue="1">
      <formula>AND(D9&lt;&gt;"",OR(D9&lt;0,NOT(ISNUMBER(D9))))</formula>
    </cfRule>
  </conditionalFormatting>
  <conditionalFormatting sqref="AP57:AS57">
    <cfRule type="expression" priority="3" dxfId="0" stopIfTrue="1">
      <formula>AP57=1</formula>
    </cfRule>
  </conditionalFormatting>
  <conditionalFormatting sqref="D6:X6">
    <cfRule type="expression" priority="69" dxfId="59" stopIfTrue="1">
      <formula>COUNTA(D9:AQ56)&lt;&gt;COUNTIF(D9:AQ56,"&gt;=0")</formula>
    </cfRule>
  </conditionalFormatting>
  <conditionalFormatting sqref="Y6">
    <cfRule type="expression" priority="88" dxfId="59" stopIfTrue="1">
      <formula>COUNTA(Y9:AS56)&lt;&gt;COUNTIF(Y9:AS56,"&gt;=0")</formula>
    </cfRule>
  </conditionalFormatting>
  <conditionalFormatting sqref="AB6:AR6">
    <cfRule type="expression" priority="90" dxfId="59" stopIfTrue="1">
      <formula>COUNTA(AB9:AS56)&lt;&gt;COUNTIF(AB9:AS56,"&gt;=0")</formula>
    </cfRule>
  </conditionalFormatting>
  <conditionalFormatting sqref="Z6:AA6">
    <cfRule type="expression" priority="91" dxfId="59" stopIfTrue="1">
      <formula>COUNTA(Z9:AS56)&lt;&gt;COUNTIF(Z9:AS56,"&gt;=0")</formula>
    </cfRule>
  </conditionalFormatting>
  <printOptions/>
  <pageMargins left="0.66" right="0.2" top="1" bottom="1" header="0.5" footer="0.5"/>
  <pageSetup horizontalDpi="600" verticalDpi="600" orientation="landscape" paperSize="8" scale="60" r:id="rId1"/>
  <headerFooter alignWithMargins="0">
    <oddFooter>&amp;R2016 Triennial Central Bank Survey</oddFooter>
  </headerFooter>
</worksheet>
</file>

<file path=xl/worksheets/sheet8.xml><?xml version="1.0" encoding="utf-8"?>
<worksheet xmlns="http://schemas.openxmlformats.org/spreadsheetml/2006/main" xmlns:r="http://schemas.openxmlformats.org/officeDocument/2006/relationships">
  <sheetPr codeName="Sheet32">
    <outlinePr summaryBelow="0" summaryRight="0"/>
    <pageSetUpPr fitToPage="1"/>
  </sheetPr>
  <dimension ref="A1:P48"/>
  <sheetViews>
    <sheetView showGridLines="0" workbookViewId="0" topLeftCell="A1">
      <pane xSplit="3" ySplit="9" topLeftCell="H10" activePane="bottomRight" state="frozen"/>
      <selection pane="topLeft" activeCell="A1" sqref="A1"/>
      <selection pane="topRight" activeCell="D1" sqref="D1"/>
      <selection pane="bottomLeft" activeCell="A10" sqref="A10"/>
      <selection pane="bottomRight" activeCell="B5" sqref="B5:M5"/>
    </sheetView>
  </sheetViews>
  <sheetFormatPr defaultColWidth="0" defaultRowHeight="12" zeroHeight="1"/>
  <cols>
    <col min="1" max="1" width="1.75390625" style="2" customWidth="1"/>
    <col min="2" max="2" width="1.75390625" style="184" customWidth="1"/>
    <col min="3" max="3" width="50.75390625" style="184" customWidth="1"/>
    <col min="4" max="9" width="16.75390625" style="340" customWidth="1"/>
    <col min="10" max="10" width="17.75390625" style="340" customWidth="1"/>
    <col min="11" max="11" width="16.75390625" style="340" customWidth="1"/>
    <col min="12" max="12" width="16.75390625" style="105" customWidth="1"/>
    <col min="13" max="13" width="1.75390625" style="70" customWidth="1"/>
    <col min="14" max="14" width="1.75390625" style="3" customWidth="1"/>
    <col min="15" max="16384" width="0" style="2" hidden="1" customWidth="1"/>
  </cols>
  <sheetData>
    <row r="1" spans="2:14" s="24" customFormat="1" ht="19.5" customHeight="1">
      <c r="B1" s="320" t="s">
        <v>168</v>
      </c>
      <c r="C1" s="318"/>
      <c r="D1" s="322"/>
      <c r="E1" s="322"/>
      <c r="F1" s="322"/>
      <c r="G1" s="322"/>
      <c r="H1" s="322"/>
      <c r="I1" s="322"/>
      <c r="J1" s="322"/>
      <c r="K1" s="322"/>
      <c r="L1" s="166"/>
      <c r="M1" s="22"/>
      <c r="N1" s="28"/>
    </row>
    <row r="2" spans="2:14" s="24" customFormat="1" ht="19.5" customHeight="1">
      <c r="B2" s="407" t="s">
        <v>60</v>
      </c>
      <c r="C2" s="407"/>
      <c r="D2" s="407"/>
      <c r="E2" s="407"/>
      <c r="F2" s="407"/>
      <c r="G2" s="407"/>
      <c r="H2" s="407"/>
      <c r="I2" s="407"/>
      <c r="J2" s="407"/>
      <c r="K2" s="407"/>
      <c r="L2" s="407"/>
      <c r="M2" s="407"/>
      <c r="N2" s="67"/>
    </row>
    <row r="3" spans="2:14" s="24" customFormat="1" ht="19.5" customHeight="1">
      <c r="B3" s="407" t="s">
        <v>265</v>
      </c>
      <c r="C3" s="407"/>
      <c r="D3" s="407"/>
      <c r="E3" s="407"/>
      <c r="F3" s="407"/>
      <c r="G3" s="407"/>
      <c r="H3" s="407"/>
      <c r="I3" s="407"/>
      <c r="J3" s="407"/>
      <c r="K3" s="407"/>
      <c r="L3" s="407"/>
      <c r="M3" s="407"/>
      <c r="N3" s="67"/>
    </row>
    <row r="4" spans="2:14" s="24" customFormat="1" ht="19.5" customHeight="1">
      <c r="B4" s="407" t="s">
        <v>281</v>
      </c>
      <c r="C4" s="407"/>
      <c r="D4" s="407"/>
      <c r="E4" s="407"/>
      <c r="F4" s="407"/>
      <c r="G4" s="407"/>
      <c r="H4" s="407"/>
      <c r="I4" s="407"/>
      <c r="J4" s="407"/>
      <c r="K4" s="407"/>
      <c r="L4" s="407"/>
      <c r="M4" s="407"/>
      <c r="N4" s="67"/>
    </row>
    <row r="5" spans="2:14" s="24" customFormat="1" ht="19.5" customHeight="1">
      <c r="B5" s="407" t="s">
        <v>272</v>
      </c>
      <c r="C5" s="407"/>
      <c r="D5" s="407"/>
      <c r="E5" s="407"/>
      <c r="F5" s="407"/>
      <c r="G5" s="407"/>
      <c r="H5" s="407"/>
      <c r="I5" s="407"/>
      <c r="J5" s="407"/>
      <c r="K5" s="407"/>
      <c r="L5" s="407"/>
      <c r="M5" s="407"/>
      <c r="N5" s="67"/>
    </row>
    <row r="6" spans="2:14" ht="47.25" customHeight="1">
      <c r="B6" s="2"/>
      <c r="C6" s="323"/>
      <c r="D6" s="415" t="s">
        <v>191</v>
      </c>
      <c r="E6" s="416"/>
      <c r="F6" s="416"/>
      <c r="G6" s="416"/>
      <c r="H6" s="416"/>
      <c r="I6" s="416"/>
      <c r="J6" s="416"/>
      <c r="K6" s="416"/>
      <c r="L6" s="416"/>
      <c r="M6" s="416"/>
      <c r="N6" s="185"/>
    </row>
    <row r="7" spans="2:16" s="131" customFormat="1" ht="49.5" customHeight="1">
      <c r="B7" s="324"/>
      <c r="C7" s="325"/>
      <c r="D7" s="432" t="s">
        <v>267</v>
      </c>
      <c r="E7" s="433"/>
      <c r="F7" s="442" t="s">
        <v>268</v>
      </c>
      <c r="G7" s="443"/>
      <c r="H7" s="443"/>
      <c r="I7" s="443"/>
      <c r="J7" s="443"/>
      <c r="K7" s="436" t="s">
        <v>284</v>
      </c>
      <c r="L7" s="425" t="s">
        <v>211</v>
      </c>
      <c r="M7" s="426"/>
      <c r="N7" s="132"/>
      <c r="O7" s="19"/>
      <c r="P7" s="19"/>
    </row>
    <row r="8" spans="2:15" s="127" customFormat="1" ht="30" customHeight="1">
      <c r="B8" s="327"/>
      <c r="C8" s="328" t="s">
        <v>0</v>
      </c>
      <c r="D8" s="434" t="s">
        <v>224</v>
      </c>
      <c r="E8" s="436" t="s">
        <v>178</v>
      </c>
      <c r="F8" s="438" t="s">
        <v>224</v>
      </c>
      <c r="G8" s="439"/>
      <c r="H8" s="438" t="s">
        <v>178</v>
      </c>
      <c r="I8" s="441"/>
      <c r="J8" s="441"/>
      <c r="K8" s="440"/>
      <c r="L8" s="427"/>
      <c r="M8" s="428"/>
      <c r="N8" s="128"/>
      <c r="O8" s="19"/>
    </row>
    <row r="9" spans="2:16" s="129" customFormat="1" ht="59.25" customHeight="1">
      <c r="B9" s="329"/>
      <c r="C9" s="330"/>
      <c r="D9" s="435"/>
      <c r="E9" s="437"/>
      <c r="F9" s="331" t="s">
        <v>57</v>
      </c>
      <c r="G9" s="331" t="s">
        <v>264</v>
      </c>
      <c r="H9" s="326" t="s">
        <v>71</v>
      </c>
      <c r="I9" s="345" t="s">
        <v>283</v>
      </c>
      <c r="J9" s="326" t="s">
        <v>72</v>
      </c>
      <c r="K9" s="437"/>
      <c r="L9" s="429"/>
      <c r="M9" s="430"/>
      <c r="N9" s="130"/>
      <c r="O9" s="133"/>
      <c r="P9" s="133"/>
    </row>
    <row r="10" spans="1:16" ht="30" customHeight="1">
      <c r="A10" s="135"/>
      <c r="B10" s="332"/>
      <c r="C10" s="333" t="s">
        <v>225</v>
      </c>
      <c r="D10" s="334"/>
      <c r="E10" s="334"/>
      <c r="F10" s="334"/>
      <c r="G10" s="334"/>
      <c r="H10" s="334"/>
      <c r="I10" s="334"/>
      <c r="J10" s="334"/>
      <c r="K10" s="334"/>
      <c r="L10" s="214"/>
      <c r="M10" s="215"/>
      <c r="N10" s="66"/>
      <c r="O10" s="133"/>
      <c r="P10" s="133"/>
    </row>
    <row r="11" spans="2:16" ht="16.5" customHeight="1">
      <c r="B11" s="332"/>
      <c r="C11" s="78" t="s">
        <v>10</v>
      </c>
      <c r="D11" s="251">
        <f>D12+D13</f>
        <v>168.2228835634773</v>
      </c>
      <c r="E11" s="251">
        <f aca="true" t="shared" si="0" ref="E11:K11">E12+E13</f>
        <v>582.1172054340927</v>
      </c>
      <c r="F11" s="251">
        <f t="shared" si="0"/>
        <v>827.2088478356025</v>
      </c>
      <c r="G11" s="251">
        <f t="shared" si="0"/>
        <v>852.4423623128156</v>
      </c>
      <c r="H11" s="251">
        <f t="shared" si="0"/>
        <v>1787.7204309709696</v>
      </c>
      <c r="I11" s="251">
        <f t="shared" si="0"/>
        <v>0</v>
      </c>
      <c r="J11" s="251">
        <f t="shared" si="0"/>
        <v>104</v>
      </c>
      <c r="K11" s="251">
        <f t="shared" si="0"/>
        <v>858.087</v>
      </c>
      <c r="L11" s="214">
        <f>+SUM(D11:K11)</f>
        <v>5179.798730116958</v>
      </c>
      <c r="M11" s="215"/>
      <c r="N11" s="66"/>
      <c r="O11" s="134"/>
      <c r="P11" s="134"/>
    </row>
    <row r="12" spans="2:16" s="19" customFormat="1" ht="16.5" customHeight="1">
      <c r="B12" s="335"/>
      <c r="C12" s="336" t="s">
        <v>58</v>
      </c>
      <c r="D12" s="251">
        <v>46.2</v>
      </c>
      <c r="E12" s="251">
        <v>248.15635804641352</v>
      </c>
      <c r="F12" s="251">
        <v>13.039</v>
      </c>
      <c r="G12" s="251">
        <v>27.25599156118144</v>
      </c>
      <c r="H12" s="251">
        <v>86.89744143037974</v>
      </c>
      <c r="I12" s="251">
        <v>0</v>
      </c>
      <c r="J12" s="251">
        <v>0</v>
      </c>
      <c r="K12" s="251">
        <v>49.169</v>
      </c>
      <c r="L12" s="214">
        <f>+SUM(D12:K12)</f>
        <v>470.7177910379746</v>
      </c>
      <c r="M12" s="215"/>
      <c r="N12" s="66"/>
      <c r="O12" s="134"/>
      <c r="P12" s="134"/>
    </row>
    <row r="13" spans="2:14" s="19" customFormat="1" ht="16.5" customHeight="1">
      <c r="B13" s="335"/>
      <c r="C13" s="336" t="s">
        <v>59</v>
      </c>
      <c r="D13" s="251">
        <v>122.0228835634773</v>
      </c>
      <c r="E13" s="251">
        <v>333.9608473876793</v>
      </c>
      <c r="F13" s="251">
        <v>814.1698478356025</v>
      </c>
      <c r="G13" s="251">
        <v>825.1863707516342</v>
      </c>
      <c r="H13" s="251">
        <v>1700.8229895405898</v>
      </c>
      <c r="I13" s="251">
        <v>0</v>
      </c>
      <c r="J13" s="251">
        <v>104</v>
      </c>
      <c r="K13" s="251">
        <v>808.918</v>
      </c>
      <c r="L13" s="214">
        <f>+SUM(D13:K13)</f>
        <v>4709.080939078983</v>
      </c>
      <c r="M13" s="215"/>
      <c r="N13" s="66"/>
    </row>
    <row r="14" spans="2:14" s="19" customFormat="1" ht="16.5" customHeight="1">
      <c r="B14" s="335"/>
      <c r="C14" s="78" t="s">
        <v>11</v>
      </c>
      <c r="D14" s="251">
        <v>1984.4311405031644</v>
      </c>
      <c r="E14" s="251">
        <v>768.108899014768</v>
      </c>
      <c r="F14" s="251">
        <v>1302.840439458697</v>
      </c>
      <c r="G14" s="251">
        <v>51.57374905151459</v>
      </c>
      <c r="H14" s="251">
        <v>181.1327669008439</v>
      </c>
      <c r="I14" s="251">
        <v>0</v>
      </c>
      <c r="J14" s="251">
        <v>650.37</v>
      </c>
      <c r="K14" s="251">
        <v>117.887</v>
      </c>
      <c r="L14" s="214">
        <f>+SUM(D14:K14)</f>
        <v>5056.343994928988</v>
      </c>
      <c r="M14" s="215"/>
      <c r="N14" s="66"/>
    </row>
    <row r="15" spans="2:14" s="133" customFormat="1" ht="16.5" customHeight="1">
      <c r="B15" s="335"/>
      <c r="C15" s="78" t="s">
        <v>12</v>
      </c>
      <c r="D15" s="251">
        <v>1654.3230440993332</v>
      </c>
      <c r="E15" s="251">
        <v>561.9647140000005</v>
      </c>
      <c r="F15" s="251">
        <v>157.17284905528885</v>
      </c>
      <c r="G15" s="251">
        <v>0</v>
      </c>
      <c r="H15" s="251">
        <v>104.41613600000017</v>
      </c>
      <c r="I15" s="251">
        <v>0</v>
      </c>
      <c r="J15" s="251">
        <v>0</v>
      </c>
      <c r="K15" s="251">
        <v>442.493</v>
      </c>
      <c r="L15" s="214">
        <f>+SUM(D15:K15)</f>
        <v>2920.3697431546225</v>
      </c>
      <c r="M15" s="215"/>
      <c r="N15" s="66"/>
    </row>
    <row r="16" spans="2:14" s="133" customFormat="1" ht="30" customHeight="1">
      <c r="B16" s="335"/>
      <c r="C16" s="145" t="s">
        <v>52</v>
      </c>
      <c r="D16" s="252">
        <f aca="true" t="shared" si="1" ref="D16:K16">+D11+D14+D15</f>
        <v>3806.9770681659747</v>
      </c>
      <c r="E16" s="252">
        <f t="shared" si="1"/>
        <v>1912.1908184488611</v>
      </c>
      <c r="F16" s="252">
        <f t="shared" si="1"/>
        <v>2287.2221363495883</v>
      </c>
      <c r="G16" s="252">
        <f t="shared" si="1"/>
        <v>904.0161113643302</v>
      </c>
      <c r="H16" s="252">
        <f t="shared" si="1"/>
        <v>2073.2693338718136</v>
      </c>
      <c r="I16" s="252">
        <f>+I11+I14+I15</f>
        <v>0</v>
      </c>
      <c r="J16" s="252">
        <f t="shared" si="1"/>
        <v>754.37</v>
      </c>
      <c r="K16" s="252">
        <f t="shared" si="1"/>
        <v>1418.4669999999999</v>
      </c>
      <c r="L16" s="214">
        <f>+SUM(D16:K16)+0.4</f>
        <v>13156.912468200568</v>
      </c>
      <c r="M16" s="215"/>
      <c r="N16" s="66"/>
    </row>
    <row r="17" spans="2:16" s="134" customFormat="1" ht="30" customHeight="1">
      <c r="B17" s="332"/>
      <c r="C17" s="148" t="s">
        <v>226</v>
      </c>
      <c r="D17" s="251"/>
      <c r="E17" s="251"/>
      <c r="F17" s="251"/>
      <c r="G17" s="251"/>
      <c r="H17" s="251"/>
      <c r="I17" s="251"/>
      <c r="J17" s="251"/>
      <c r="K17" s="251"/>
      <c r="L17" s="214"/>
      <c r="M17" s="215"/>
      <c r="N17" s="66"/>
      <c r="O17" s="133"/>
      <c r="P17" s="133"/>
    </row>
    <row r="18" spans="2:14" s="134" customFormat="1" ht="16.5" customHeight="1">
      <c r="B18" s="332"/>
      <c r="C18" s="145" t="s">
        <v>10</v>
      </c>
      <c r="D18" s="251">
        <f aca="true" t="shared" si="2" ref="D18:K18">D19+D20</f>
        <v>10.148088</v>
      </c>
      <c r="E18" s="251">
        <f t="shared" si="2"/>
        <v>3</v>
      </c>
      <c r="F18" s="251">
        <f t="shared" si="2"/>
        <v>99.70530783794491</v>
      </c>
      <c r="G18" s="251">
        <f t="shared" si="2"/>
        <v>0</v>
      </c>
      <c r="H18" s="251">
        <f t="shared" si="2"/>
        <v>0</v>
      </c>
      <c r="I18" s="251">
        <f t="shared" si="2"/>
        <v>0</v>
      </c>
      <c r="J18" s="251">
        <f t="shared" si="2"/>
        <v>0</v>
      </c>
      <c r="K18" s="251">
        <f t="shared" si="2"/>
        <v>227.828</v>
      </c>
      <c r="L18" s="214">
        <f aca="true" t="shared" si="3" ref="L18:L23">+SUM(D18:K18)</f>
        <v>340.68139583794493</v>
      </c>
      <c r="M18" s="215"/>
      <c r="N18" s="66"/>
    </row>
    <row r="19" spans="2:16" s="19" customFormat="1" ht="16.5" customHeight="1">
      <c r="B19" s="335"/>
      <c r="C19" s="336" t="s">
        <v>58</v>
      </c>
      <c r="D19" s="251">
        <v>0</v>
      </c>
      <c r="E19" s="251">
        <v>3</v>
      </c>
      <c r="F19" s="251">
        <v>0</v>
      </c>
      <c r="G19" s="251">
        <v>0</v>
      </c>
      <c r="H19" s="251">
        <v>0</v>
      </c>
      <c r="I19" s="251">
        <v>0</v>
      </c>
      <c r="J19" s="251">
        <v>0</v>
      </c>
      <c r="K19" s="251">
        <v>0.019</v>
      </c>
      <c r="L19" s="214">
        <f t="shared" si="3"/>
        <v>3.019</v>
      </c>
      <c r="M19" s="215"/>
      <c r="N19" s="66"/>
      <c r="O19" s="134"/>
      <c r="P19" s="134"/>
    </row>
    <row r="20" spans="2:14" s="19" customFormat="1" ht="16.5" customHeight="1">
      <c r="B20" s="335"/>
      <c r="C20" s="336" t="s">
        <v>59</v>
      </c>
      <c r="D20" s="251">
        <v>10.148088</v>
      </c>
      <c r="E20" s="251">
        <v>0</v>
      </c>
      <c r="F20" s="251">
        <v>99.70530783794491</v>
      </c>
      <c r="G20" s="251">
        <v>0</v>
      </c>
      <c r="H20" s="251">
        <v>0</v>
      </c>
      <c r="I20" s="251">
        <v>0</v>
      </c>
      <c r="J20" s="251">
        <v>0</v>
      </c>
      <c r="K20" s="251">
        <v>227.809</v>
      </c>
      <c r="L20" s="214">
        <f t="shared" si="3"/>
        <v>337.6623958379449</v>
      </c>
      <c r="M20" s="215"/>
      <c r="N20" s="66"/>
    </row>
    <row r="21" spans="2:16" s="133" customFormat="1" ht="16.5" customHeight="1">
      <c r="B21" s="335"/>
      <c r="C21" s="145" t="s">
        <v>11</v>
      </c>
      <c r="D21" s="251">
        <v>109.29865340586203</v>
      </c>
      <c r="E21" s="251">
        <v>15.95</v>
      </c>
      <c r="F21" s="251">
        <v>0.51</v>
      </c>
      <c r="G21" s="251">
        <v>6.272552742616034</v>
      </c>
      <c r="H21" s="251">
        <v>0</v>
      </c>
      <c r="I21" s="251">
        <v>0</v>
      </c>
      <c r="J21" s="251">
        <v>8.37</v>
      </c>
      <c r="K21" s="251">
        <v>0.213</v>
      </c>
      <c r="L21" s="214">
        <f t="shared" si="3"/>
        <v>140.61420614847808</v>
      </c>
      <c r="M21" s="215"/>
      <c r="N21" s="66"/>
      <c r="O21" s="19"/>
      <c r="P21" s="19"/>
    </row>
    <row r="22" spans="2:14" s="133" customFormat="1" ht="16.5" customHeight="1">
      <c r="B22" s="335"/>
      <c r="C22" s="145" t="s">
        <v>12</v>
      </c>
      <c r="D22" s="251">
        <v>429.9142744774345</v>
      </c>
      <c r="E22" s="251">
        <v>69</v>
      </c>
      <c r="F22" s="251">
        <v>4.135044210566092</v>
      </c>
      <c r="G22" s="251">
        <v>0</v>
      </c>
      <c r="H22" s="251">
        <v>0</v>
      </c>
      <c r="I22" s="251">
        <v>0</v>
      </c>
      <c r="J22" s="251">
        <v>0</v>
      </c>
      <c r="K22" s="251">
        <f>413.802+4</f>
        <v>417.802</v>
      </c>
      <c r="L22" s="214">
        <f t="shared" si="3"/>
        <v>920.8513186880007</v>
      </c>
      <c r="M22" s="215"/>
      <c r="N22" s="66"/>
    </row>
    <row r="23" spans="2:14" s="133" customFormat="1" ht="30" customHeight="1">
      <c r="B23" s="335"/>
      <c r="C23" s="145" t="s">
        <v>53</v>
      </c>
      <c r="D23" s="252">
        <f aca="true" t="shared" si="4" ref="D23:J23">+D18+D21+D22</f>
        <v>549.3610158832965</v>
      </c>
      <c r="E23" s="252">
        <f t="shared" si="4"/>
        <v>87.95</v>
      </c>
      <c r="F23" s="252">
        <f t="shared" si="4"/>
        <v>104.35035204851101</v>
      </c>
      <c r="G23" s="252">
        <f t="shared" si="4"/>
        <v>6.272552742616034</v>
      </c>
      <c r="H23" s="252">
        <f t="shared" si="4"/>
        <v>0</v>
      </c>
      <c r="I23" s="252">
        <f>+I18+I21+I22</f>
        <v>0</v>
      </c>
      <c r="J23" s="252">
        <f t="shared" si="4"/>
        <v>8.37</v>
      </c>
      <c r="K23" s="252">
        <f>+K18+K21+K22</f>
        <v>645.8430000000001</v>
      </c>
      <c r="L23" s="214">
        <f t="shared" si="3"/>
        <v>1402.1469206744237</v>
      </c>
      <c r="M23" s="215"/>
      <c r="N23" s="66"/>
    </row>
    <row r="24" spans="2:16" s="134" customFormat="1" ht="30" customHeight="1">
      <c r="B24" s="332"/>
      <c r="C24" s="148" t="s">
        <v>227</v>
      </c>
      <c r="D24" s="255"/>
      <c r="E24" s="255"/>
      <c r="F24" s="255"/>
      <c r="G24" s="255"/>
      <c r="H24" s="255"/>
      <c r="I24" s="255"/>
      <c r="J24" s="255"/>
      <c r="K24" s="255"/>
      <c r="L24" s="214"/>
      <c r="M24" s="215"/>
      <c r="N24" s="66"/>
      <c r="O24" s="133"/>
      <c r="P24" s="133"/>
    </row>
    <row r="25" spans="2:16" s="134" customFormat="1" ht="16.5" customHeight="1">
      <c r="B25" s="332"/>
      <c r="C25" s="145" t="s">
        <v>10</v>
      </c>
      <c r="D25" s="251">
        <f aca="true" t="shared" si="5" ref="D25:K25">D26+D27</f>
        <v>7197.201422048491</v>
      </c>
      <c r="E25" s="251">
        <f t="shared" si="5"/>
        <v>11804.227763598714</v>
      </c>
      <c r="F25" s="251">
        <f t="shared" si="5"/>
        <v>2351.061075159426</v>
      </c>
      <c r="G25" s="251">
        <f t="shared" si="5"/>
        <v>6179.024029000922</v>
      </c>
      <c r="H25" s="251">
        <f t="shared" si="5"/>
        <v>6206</v>
      </c>
      <c r="I25" s="251">
        <f t="shared" si="5"/>
        <v>0</v>
      </c>
      <c r="J25" s="251">
        <f t="shared" si="5"/>
        <v>1861.2755263199995</v>
      </c>
      <c r="K25" s="251">
        <f t="shared" si="5"/>
        <v>4048.2200000000003</v>
      </c>
      <c r="L25" s="214">
        <f aca="true" t="shared" si="6" ref="L25:L30">+SUM(D25:K25)</f>
        <v>39647.00981612755</v>
      </c>
      <c r="M25" s="215"/>
      <c r="N25" s="66"/>
      <c r="O25" s="133"/>
      <c r="P25" s="133"/>
    </row>
    <row r="26" spans="2:16" s="19" customFormat="1" ht="16.5" customHeight="1">
      <c r="B26" s="335"/>
      <c r="C26" s="336" t="s">
        <v>58</v>
      </c>
      <c r="D26" s="251">
        <v>1452</v>
      </c>
      <c r="E26" s="251">
        <v>2228.178197275944</v>
      </c>
      <c r="F26" s="251">
        <v>0</v>
      </c>
      <c r="G26" s="251">
        <v>163</v>
      </c>
      <c r="H26" s="251">
        <v>472</v>
      </c>
      <c r="I26" s="251">
        <v>0</v>
      </c>
      <c r="J26" s="251">
        <v>243.76971200000003</v>
      </c>
      <c r="K26" s="251">
        <v>294.237</v>
      </c>
      <c r="L26" s="214">
        <f t="shared" si="6"/>
        <v>4853.184909275944</v>
      </c>
      <c r="M26" s="215"/>
      <c r="N26" s="66"/>
      <c r="O26" s="133"/>
      <c r="P26" s="133"/>
    </row>
    <row r="27" spans="2:14" s="19" customFormat="1" ht="16.5" customHeight="1">
      <c r="B27" s="335"/>
      <c r="C27" s="336" t="s">
        <v>59</v>
      </c>
      <c r="D27" s="251">
        <v>5745.201422048491</v>
      </c>
      <c r="E27" s="251">
        <v>9576.04956632277</v>
      </c>
      <c r="F27" s="251">
        <v>2351.061075159426</v>
      </c>
      <c r="G27" s="251">
        <v>6016.024029000922</v>
      </c>
      <c r="H27" s="251">
        <v>5734</v>
      </c>
      <c r="I27" s="251">
        <v>0</v>
      </c>
      <c r="J27" s="251">
        <v>1617.5058143199994</v>
      </c>
      <c r="K27" s="251">
        <v>3753.983</v>
      </c>
      <c r="L27" s="214">
        <f t="shared" si="6"/>
        <v>34793.82490685161</v>
      </c>
      <c r="M27" s="215"/>
      <c r="N27" s="66"/>
    </row>
    <row r="28" spans="2:16" s="133" customFormat="1" ht="16.5" customHeight="1">
      <c r="B28" s="335"/>
      <c r="C28" s="145" t="s">
        <v>11</v>
      </c>
      <c r="D28" s="251">
        <v>9651.94283371876</v>
      </c>
      <c r="E28" s="251">
        <v>7626.780463068251</v>
      </c>
      <c r="F28" s="251">
        <v>563.9355241729958</v>
      </c>
      <c r="G28" s="251">
        <v>1988.6386396529817</v>
      </c>
      <c r="H28" s="251">
        <v>3117</v>
      </c>
      <c r="I28" s="251">
        <v>0</v>
      </c>
      <c r="J28" s="251">
        <v>298.45244558000013</v>
      </c>
      <c r="K28" s="251">
        <v>55.664</v>
      </c>
      <c r="L28" s="214">
        <f t="shared" si="6"/>
        <v>23302.413906192993</v>
      </c>
      <c r="M28" s="215"/>
      <c r="N28" s="66"/>
      <c r="O28" s="19"/>
      <c r="P28" s="19"/>
    </row>
    <row r="29" spans="2:14" s="133" customFormat="1" ht="16.5" customHeight="1">
      <c r="B29" s="335"/>
      <c r="C29" s="145" t="s">
        <v>12</v>
      </c>
      <c r="D29" s="251">
        <v>877.5872293408596</v>
      </c>
      <c r="E29" s="251">
        <v>367.68198947999997</v>
      </c>
      <c r="F29" s="251">
        <v>13.509773752151899</v>
      </c>
      <c r="G29" s="251">
        <v>8</v>
      </c>
      <c r="H29" s="251">
        <v>0</v>
      </c>
      <c r="I29" s="251">
        <v>0</v>
      </c>
      <c r="J29" s="251">
        <v>96.76002251999995</v>
      </c>
      <c r="K29" s="251">
        <v>1703.458</v>
      </c>
      <c r="L29" s="214">
        <f t="shared" si="6"/>
        <v>3066.997015093011</v>
      </c>
      <c r="M29" s="215"/>
      <c r="N29" s="66"/>
    </row>
    <row r="30" spans="2:14" s="133" customFormat="1" ht="30" customHeight="1">
      <c r="B30" s="335"/>
      <c r="C30" s="145" t="s">
        <v>54</v>
      </c>
      <c r="D30" s="252">
        <f aca="true" t="shared" si="7" ref="D30:J30">+D25+D28+D29</f>
        <v>17726.73148510811</v>
      </c>
      <c r="E30" s="252">
        <f t="shared" si="7"/>
        <v>19798.690216146962</v>
      </c>
      <c r="F30" s="252">
        <f t="shared" si="7"/>
        <v>2928.5063730845736</v>
      </c>
      <c r="G30" s="252">
        <f t="shared" si="7"/>
        <v>8175.662668653904</v>
      </c>
      <c r="H30" s="252">
        <f t="shared" si="7"/>
        <v>9323</v>
      </c>
      <c r="I30" s="252">
        <f>+I25+I28+I29</f>
        <v>0</v>
      </c>
      <c r="J30" s="252">
        <f t="shared" si="7"/>
        <v>2256.4879944199997</v>
      </c>
      <c r="K30" s="252">
        <f>+K25+K28+K29</f>
        <v>5807.342000000001</v>
      </c>
      <c r="L30" s="214">
        <f t="shared" si="6"/>
        <v>66016.42073741354</v>
      </c>
      <c r="M30" s="215"/>
      <c r="N30" s="66"/>
    </row>
    <row r="31" spans="2:14" s="133" customFormat="1" ht="30" customHeight="1">
      <c r="B31" s="335"/>
      <c r="C31" s="148" t="s">
        <v>228</v>
      </c>
      <c r="D31" s="251"/>
      <c r="E31" s="251"/>
      <c r="F31" s="251"/>
      <c r="G31" s="251"/>
      <c r="H31" s="251"/>
      <c r="I31" s="251"/>
      <c r="J31" s="251"/>
      <c r="K31" s="251"/>
      <c r="L31" s="214"/>
      <c r="M31" s="215"/>
      <c r="N31" s="66"/>
    </row>
    <row r="32" spans="2:16" s="133" customFormat="1" ht="16.5" customHeight="1">
      <c r="B32" s="335"/>
      <c r="C32" s="145" t="s">
        <v>10</v>
      </c>
      <c r="D32" s="251">
        <f aca="true" t="shared" si="8" ref="D32:K32">D33+D34</f>
        <v>159.62531645569618</v>
      </c>
      <c r="E32" s="251">
        <f t="shared" si="8"/>
        <v>0</v>
      </c>
      <c r="F32" s="251">
        <f t="shared" si="8"/>
        <v>0</v>
      </c>
      <c r="G32" s="251">
        <f t="shared" si="8"/>
        <v>62</v>
      </c>
      <c r="H32" s="251">
        <f t="shared" si="8"/>
        <v>0</v>
      </c>
      <c r="I32" s="251">
        <f t="shared" si="8"/>
        <v>0</v>
      </c>
      <c r="J32" s="251">
        <f t="shared" si="8"/>
        <v>0</v>
      </c>
      <c r="K32" s="251">
        <f t="shared" si="8"/>
        <v>40.05</v>
      </c>
      <c r="L32" s="214">
        <f aca="true" t="shared" si="9" ref="L32:L37">+SUM(D32:K32)</f>
        <v>261.6753164556962</v>
      </c>
      <c r="M32" s="215"/>
      <c r="N32" s="66"/>
      <c r="O32" s="134"/>
      <c r="P32" s="134"/>
    </row>
    <row r="33" spans="2:16" s="19" customFormat="1" ht="16.5" customHeight="1">
      <c r="B33" s="335"/>
      <c r="C33" s="336" t="s">
        <v>58</v>
      </c>
      <c r="D33" s="251">
        <v>0</v>
      </c>
      <c r="E33" s="251">
        <v>0</v>
      </c>
      <c r="F33" s="251">
        <v>0</v>
      </c>
      <c r="G33" s="251">
        <v>0</v>
      </c>
      <c r="H33" s="251">
        <v>0</v>
      </c>
      <c r="I33" s="251">
        <v>0</v>
      </c>
      <c r="J33" s="251">
        <v>0</v>
      </c>
      <c r="K33" s="251">
        <v>0</v>
      </c>
      <c r="L33" s="214">
        <f t="shared" si="9"/>
        <v>0</v>
      </c>
      <c r="M33" s="215"/>
      <c r="N33" s="66"/>
      <c r="O33" s="134"/>
      <c r="P33" s="134"/>
    </row>
    <row r="34" spans="2:14" s="19" customFormat="1" ht="16.5" customHeight="1">
      <c r="B34" s="335"/>
      <c r="C34" s="336" t="s">
        <v>59</v>
      </c>
      <c r="D34" s="251">
        <v>159.62531645569618</v>
      </c>
      <c r="E34" s="251">
        <v>0</v>
      </c>
      <c r="F34" s="251">
        <v>0</v>
      </c>
      <c r="G34" s="251">
        <v>62</v>
      </c>
      <c r="H34" s="251">
        <v>0</v>
      </c>
      <c r="I34" s="251">
        <v>0</v>
      </c>
      <c r="J34" s="251">
        <v>0</v>
      </c>
      <c r="K34" s="251">
        <v>40.05</v>
      </c>
      <c r="L34" s="214">
        <f t="shared" si="9"/>
        <v>261.6753164556962</v>
      </c>
      <c r="M34" s="215"/>
      <c r="N34" s="66"/>
    </row>
    <row r="35" spans="2:16" s="133" customFormat="1" ht="16.5" customHeight="1">
      <c r="B35" s="335"/>
      <c r="C35" s="145" t="s">
        <v>11</v>
      </c>
      <c r="D35" s="251">
        <v>18.599999999999998</v>
      </c>
      <c r="E35" s="251">
        <v>0</v>
      </c>
      <c r="F35" s="251">
        <v>0</v>
      </c>
      <c r="G35" s="251">
        <v>12.5</v>
      </c>
      <c r="H35" s="251">
        <v>0</v>
      </c>
      <c r="I35" s="251">
        <v>0</v>
      </c>
      <c r="J35" s="251">
        <v>0</v>
      </c>
      <c r="K35" s="251">
        <v>0</v>
      </c>
      <c r="L35" s="214">
        <f t="shared" si="9"/>
        <v>31.099999999999998</v>
      </c>
      <c r="M35" s="215"/>
      <c r="N35" s="66"/>
      <c r="O35" s="19"/>
      <c r="P35" s="19"/>
    </row>
    <row r="36" spans="2:14" s="133" customFormat="1" ht="16.5" customHeight="1">
      <c r="B36" s="335"/>
      <c r="C36" s="145" t="s">
        <v>12</v>
      </c>
      <c r="D36" s="251">
        <v>310.306736</v>
      </c>
      <c r="E36" s="251">
        <v>0</v>
      </c>
      <c r="F36" s="251">
        <v>0</v>
      </c>
      <c r="G36" s="251">
        <v>0</v>
      </c>
      <c r="H36" s="251">
        <v>0</v>
      </c>
      <c r="I36" s="251">
        <v>0</v>
      </c>
      <c r="J36" s="251">
        <v>0</v>
      </c>
      <c r="K36" s="251">
        <v>0</v>
      </c>
      <c r="L36" s="214">
        <f t="shared" si="9"/>
        <v>310.306736</v>
      </c>
      <c r="M36" s="215"/>
      <c r="N36" s="66"/>
    </row>
    <row r="37" spans="2:14" s="133" customFormat="1" ht="30" customHeight="1">
      <c r="B37" s="335"/>
      <c r="C37" s="145" t="s">
        <v>45</v>
      </c>
      <c r="D37" s="252">
        <f aca="true" t="shared" si="10" ref="D37:J37">+D32+D35+D36</f>
        <v>488.5320524556962</v>
      </c>
      <c r="E37" s="252">
        <f t="shared" si="10"/>
        <v>0</v>
      </c>
      <c r="F37" s="252">
        <f t="shared" si="10"/>
        <v>0</v>
      </c>
      <c r="G37" s="252">
        <f t="shared" si="10"/>
        <v>74.5</v>
      </c>
      <c r="H37" s="252">
        <f t="shared" si="10"/>
        <v>0</v>
      </c>
      <c r="I37" s="252">
        <f>+I32+I35+I36</f>
        <v>0</v>
      </c>
      <c r="J37" s="252">
        <f t="shared" si="10"/>
        <v>0</v>
      </c>
      <c r="K37" s="252">
        <f>+K32+K35+K36</f>
        <v>40.05</v>
      </c>
      <c r="L37" s="214">
        <f t="shared" si="9"/>
        <v>603.0820524556962</v>
      </c>
      <c r="M37" s="215"/>
      <c r="N37" s="66"/>
    </row>
    <row r="38" spans="2:16" s="134" customFormat="1" ht="30" customHeight="1">
      <c r="B38" s="332"/>
      <c r="C38" s="148" t="s">
        <v>21</v>
      </c>
      <c r="D38" s="251"/>
      <c r="E38" s="251"/>
      <c r="F38" s="251"/>
      <c r="G38" s="251"/>
      <c r="H38" s="251"/>
      <c r="I38" s="251"/>
      <c r="J38" s="251"/>
      <c r="K38" s="251"/>
      <c r="L38" s="214"/>
      <c r="M38" s="215"/>
      <c r="N38" s="66"/>
      <c r="O38" s="133"/>
      <c r="P38" s="133"/>
    </row>
    <row r="39" spans="2:16" s="134" customFormat="1" ht="16.5" customHeight="1">
      <c r="B39" s="332"/>
      <c r="C39" s="145" t="s">
        <v>10</v>
      </c>
      <c r="D39" s="251">
        <f aca="true" t="shared" si="11" ref="D39:K39">D40+D41</f>
        <v>404.353957525398</v>
      </c>
      <c r="E39" s="251">
        <f t="shared" si="11"/>
        <v>0</v>
      </c>
      <c r="F39" s="251">
        <f t="shared" si="11"/>
        <v>120.45127115679401</v>
      </c>
      <c r="G39" s="251">
        <f t="shared" si="11"/>
        <v>0</v>
      </c>
      <c r="H39" s="251">
        <f t="shared" si="11"/>
        <v>0</v>
      </c>
      <c r="I39" s="251">
        <f t="shared" si="11"/>
        <v>0</v>
      </c>
      <c r="J39" s="251">
        <f t="shared" si="11"/>
        <v>0</v>
      </c>
      <c r="K39" s="251">
        <f t="shared" si="11"/>
        <v>198.012</v>
      </c>
      <c r="L39" s="214">
        <f aca="true" t="shared" si="12" ref="L39:L44">+SUM(D39:K39)</f>
        <v>722.8172286821921</v>
      </c>
      <c r="M39" s="215"/>
      <c r="N39" s="66"/>
      <c r="O39" s="136"/>
      <c r="P39" s="136"/>
    </row>
    <row r="40" spans="2:16" s="19" customFormat="1" ht="16.5" customHeight="1">
      <c r="B40" s="335"/>
      <c r="C40" s="336" t="s">
        <v>58</v>
      </c>
      <c r="D40" s="251">
        <v>1.5062</v>
      </c>
      <c r="E40" s="251">
        <v>0</v>
      </c>
      <c r="F40" s="251">
        <v>0</v>
      </c>
      <c r="G40" s="251">
        <v>0</v>
      </c>
      <c r="H40" s="251">
        <v>0</v>
      </c>
      <c r="I40" s="251">
        <v>0</v>
      </c>
      <c r="J40" s="251">
        <v>0</v>
      </c>
      <c r="K40" s="251">
        <v>0</v>
      </c>
      <c r="L40" s="214">
        <f t="shared" si="12"/>
        <v>1.5062</v>
      </c>
      <c r="M40" s="215"/>
      <c r="N40" s="66"/>
      <c r="O40" s="136"/>
      <c r="P40" s="136"/>
    </row>
    <row r="41" spans="2:16" s="19" customFormat="1" ht="16.5" customHeight="1">
      <c r="B41" s="335"/>
      <c r="C41" s="336" t="s">
        <v>59</v>
      </c>
      <c r="D41" s="251">
        <v>402.84775752539804</v>
      </c>
      <c r="E41" s="251">
        <v>0</v>
      </c>
      <c r="F41" s="251">
        <v>120.45127115679401</v>
      </c>
      <c r="G41" s="251">
        <v>0</v>
      </c>
      <c r="H41" s="251">
        <v>0</v>
      </c>
      <c r="I41" s="251">
        <v>0</v>
      </c>
      <c r="J41" s="251">
        <v>0</v>
      </c>
      <c r="K41" s="251">
        <v>198.012</v>
      </c>
      <c r="L41" s="214">
        <f t="shared" si="12"/>
        <v>721.311028682192</v>
      </c>
      <c r="M41" s="215"/>
      <c r="N41" s="66"/>
      <c r="O41" s="16"/>
      <c r="P41" s="16"/>
    </row>
    <row r="42" spans="2:16" s="133" customFormat="1" ht="16.5" customHeight="1">
      <c r="B42" s="335"/>
      <c r="C42" s="145" t="s">
        <v>11</v>
      </c>
      <c r="D42" s="251">
        <v>0</v>
      </c>
      <c r="E42" s="251">
        <v>0</v>
      </c>
      <c r="F42" s="251">
        <v>0</v>
      </c>
      <c r="G42" s="251">
        <v>0</v>
      </c>
      <c r="H42" s="251">
        <v>0</v>
      </c>
      <c r="I42" s="251">
        <v>0</v>
      </c>
      <c r="J42" s="251">
        <v>0</v>
      </c>
      <c r="K42" s="251">
        <v>0</v>
      </c>
      <c r="L42" s="214">
        <f t="shared" si="12"/>
        <v>0</v>
      </c>
      <c r="M42" s="215"/>
      <c r="N42" s="66"/>
      <c r="O42" s="2"/>
      <c r="P42" s="2"/>
    </row>
    <row r="43" spans="2:16" s="133" customFormat="1" ht="16.5" customHeight="1">
      <c r="B43" s="335"/>
      <c r="C43" s="145" t="s">
        <v>12</v>
      </c>
      <c r="D43" s="251">
        <v>523.8330506821924</v>
      </c>
      <c r="E43" s="251">
        <v>0</v>
      </c>
      <c r="F43" s="251">
        <v>298</v>
      </c>
      <c r="G43" s="251">
        <v>0</v>
      </c>
      <c r="H43" s="251">
        <v>0</v>
      </c>
      <c r="I43" s="251">
        <v>0</v>
      </c>
      <c r="J43" s="251">
        <v>0</v>
      </c>
      <c r="K43" s="251">
        <v>198.012</v>
      </c>
      <c r="L43" s="214">
        <f t="shared" si="12"/>
        <v>1019.8450506821923</v>
      </c>
      <c r="M43" s="215"/>
      <c r="N43" s="66"/>
      <c r="O43" s="2"/>
      <c r="P43" s="2"/>
    </row>
    <row r="44" spans="2:16" s="133" customFormat="1" ht="30" customHeight="1">
      <c r="B44" s="335"/>
      <c r="C44" s="145" t="s">
        <v>19</v>
      </c>
      <c r="D44" s="252">
        <f aca="true" t="shared" si="13" ref="D44:J44">+D39+D42+D43</f>
        <v>928.1870082075905</v>
      </c>
      <c r="E44" s="252">
        <f t="shared" si="13"/>
        <v>0</v>
      </c>
      <c r="F44" s="252">
        <f t="shared" si="13"/>
        <v>418.451271156794</v>
      </c>
      <c r="G44" s="252">
        <f t="shared" si="13"/>
        <v>0</v>
      </c>
      <c r="H44" s="252">
        <f t="shared" si="13"/>
        <v>0</v>
      </c>
      <c r="I44" s="252">
        <f>+I39+I42+I43</f>
        <v>0</v>
      </c>
      <c r="J44" s="252">
        <f t="shared" si="13"/>
        <v>0</v>
      </c>
      <c r="K44" s="252">
        <f>+K39+K42+K43</f>
        <v>396.024</v>
      </c>
      <c r="L44" s="214">
        <f t="shared" si="12"/>
        <v>1742.6622793643846</v>
      </c>
      <c r="M44" s="215"/>
      <c r="N44" s="66"/>
      <c r="O44" s="2"/>
      <c r="P44" s="2"/>
    </row>
    <row r="45" spans="2:16" s="133" customFormat="1" ht="30" customHeight="1">
      <c r="B45" s="341"/>
      <c r="C45" s="342" t="s">
        <v>273</v>
      </c>
      <c r="D45" s="248">
        <v>0</v>
      </c>
      <c r="E45" s="248">
        <v>0</v>
      </c>
      <c r="F45" s="248">
        <v>0</v>
      </c>
      <c r="G45" s="248">
        <v>0</v>
      </c>
      <c r="H45" s="248">
        <v>0</v>
      </c>
      <c r="I45" s="248">
        <v>0</v>
      </c>
      <c r="J45" s="248">
        <v>0</v>
      </c>
      <c r="K45" s="248">
        <v>0</v>
      </c>
      <c r="L45" s="214"/>
      <c r="M45" s="215"/>
      <c r="N45" s="66"/>
      <c r="O45" s="2"/>
      <c r="P45" s="2"/>
    </row>
    <row r="46" spans="2:16" s="136" customFormat="1" ht="30" customHeight="1">
      <c r="B46" s="337"/>
      <c r="C46" s="148" t="s">
        <v>20</v>
      </c>
      <c r="D46" s="258">
        <f>+SUM(D16,D23,D30,D37,D44,D45)</f>
        <v>23499.78862982067</v>
      </c>
      <c r="E46" s="258">
        <f aca="true" t="shared" si="14" ref="E46:K46">+SUM(E16,E23,E30,E37,E44,E45)</f>
        <v>21798.831034595823</v>
      </c>
      <c r="F46" s="258">
        <f t="shared" si="14"/>
        <v>5738.5301326394665</v>
      </c>
      <c r="G46" s="258">
        <f t="shared" si="14"/>
        <v>9160.451332760851</v>
      </c>
      <c r="H46" s="258">
        <f t="shared" si="14"/>
        <v>11396.269333871813</v>
      </c>
      <c r="I46" s="258">
        <f t="shared" si="14"/>
        <v>0</v>
      </c>
      <c r="J46" s="258">
        <f t="shared" si="14"/>
        <v>3019.22799442</v>
      </c>
      <c r="K46" s="258">
        <f t="shared" si="14"/>
        <v>8307.726</v>
      </c>
      <c r="L46" s="201">
        <f>+SUM(D46:K46)+0.2</f>
        <v>82921.02445810862</v>
      </c>
      <c r="M46" s="216"/>
      <c r="N46" s="137"/>
      <c r="O46" s="190"/>
      <c r="P46" s="190"/>
    </row>
    <row r="47" spans="2:16" s="136" customFormat="1" ht="9.75" customHeight="1">
      <c r="B47" s="337"/>
      <c r="C47" s="148"/>
      <c r="D47" s="338"/>
      <c r="E47" s="338"/>
      <c r="F47" s="338"/>
      <c r="G47" s="338"/>
      <c r="H47" s="338"/>
      <c r="I47" s="338"/>
      <c r="J47" s="338"/>
      <c r="K47" s="338"/>
      <c r="L47" s="265"/>
      <c r="M47" s="266"/>
      <c r="N47" s="137"/>
      <c r="O47" s="2"/>
      <c r="P47" s="2"/>
    </row>
    <row r="48" spans="2:16" s="16" customFormat="1" ht="50.25" customHeight="1">
      <c r="B48" s="339"/>
      <c r="C48" s="431" t="s">
        <v>282</v>
      </c>
      <c r="D48" s="431"/>
      <c r="E48" s="431"/>
      <c r="F48" s="431"/>
      <c r="G48" s="431"/>
      <c r="H48" s="431"/>
      <c r="I48" s="431"/>
      <c r="J48" s="431"/>
      <c r="K48" s="431"/>
      <c r="L48" s="431"/>
      <c r="M48" s="68"/>
      <c r="N48" s="18"/>
      <c r="O48" s="2"/>
      <c r="P48" s="2"/>
    </row>
    <row r="49" ht="12.75"/>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sheetData>
  <sheetProtection/>
  <mergeCells count="14">
    <mergeCell ref="D6:M6"/>
    <mergeCell ref="K7:K9"/>
    <mergeCell ref="H8:J8"/>
    <mergeCell ref="F7:J7"/>
    <mergeCell ref="B2:M2"/>
    <mergeCell ref="B3:M3"/>
    <mergeCell ref="B4:M4"/>
    <mergeCell ref="B5:M5"/>
    <mergeCell ref="L7:M9"/>
    <mergeCell ref="C48:L48"/>
    <mergeCell ref="D7:E7"/>
    <mergeCell ref="D8:D9"/>
    <mergeCell ref="E8:E9"/>
    <mergeCell ref="F8:G8"/>
  </mergeCells>
  <conditionalFormatting sqref="D6:F6">
    <cfRule type="expression" priority="3" dxfId="59" stopIfTrue="1">
      <formula>COUNTA(D10:L46)&lt;&gt;COUNTIF(D10:L46,"&gt;=0")</formula>
    </cfRule>
  </conditionalFormatting>
  <conditionalFormatting sqref="G6">
    <cfRule type="expression" priority="4" dxfId="59" stopIfTrue="1">
      <formula>COUNTA(G10:N46)&lt;&gt;COUNTIF(G10:N46,"&gt;=0")</formula>
    </cfRule>
  </conditionalFormatting>
  <conditionalFormatting sqref="J16:L46 D16:H46 D11:D15 L11:L15 E12:K15">
    <cfRule type="expression" priority="5" dxfId="0" stopIfTrue="1">
      <formula>AND(D11&lt;&gt;"",OR(D11&lt;0,NOT(ISNUMBER(D11))))</formula>
    </cfRule>
  </conditionalFormatting>
  <conditionalFormatting sqref="H6:I6">
    <cfRule type="expression" priority="58" dxfId="59" stopIfTrue="1">
      <formula>COUNTA(H10:N46)&lt;&gt;COUNTIF(H10:N46,"&gt;=0")</formula>
    </cfRule>
  </conditionalFormatting>
  <conditionalFormatting sqref="I16:I46">
    <cfRule type="expression" priority="2" dxfId="0" stopIfTrue="1">
      <formula>AND(I16&lt;&gt;"",OR(I16&lt;0,NOT(ISNUMBER(I16))))</formula>
    </cfRule>
  </conditionalFormatting>
  <conditionalFormatting sqref="E11:K11">
    <cfRule type="expression" priority="1" dxfId="0" stopIfTrue="1">
      <formula>AND(E11&lt;&gt;"",OR(E11&lt;0,NOT(ISNUMBER(E11))))</formula>
    </cfRule>
  </conditionalFormatting>
  <conditionalFormatting sqref="M6">
    <cfRule type="expression" priority="92" dxfId="59" stopIfTrue="1">
      <formula>COUNTA(M10:N46)&lt;&gt;COUNTIF(M10:N46,"&gt;=0")</formula>
    </cfRule>
  </conditionalFormatting>
  <conditionalFormatting sqref="K6:L6">
    <cfRule type="expression" priority="95" dxfId="59" stopIfTrue="1">
      <formula>COUNTA(K10:N46)&lt;&gt;COUNTIF(K10:N46,"&gt;=0")</formula>
    </cfRule>
  </conditionalFormatting>
  <conditionalFormatting sqref="J6">
    <cfRule type="expression" priority="96" dxfId="59" stopIfTrue="1">
      <formula>COUNTA(J10:N46)&lt;&gt;COUNTIF(J10:N46,"&gt;=0")</formula>
    </cfRule>
  </conditionalFormatting>
  <printOptions/>
  <pageMargins left="0.7874015748031497" right="0.6692913385826772" top="0.984251968503937" bottom="0.984251968503937" header="0.5118110236220472" footer="0.5118110236220472"/>
  <pageSetup fitToHeight="1" fitToWidth="1" horizontalDpi="600" verticalDpi="600" orientation="portrait" paperSize="8" scale="71" r:id="rId3"/>
  <headerFooter alignWithMargins="0">
    <oddFooter>&amp;R2016 Triennial Central Bank Survey</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BIS-BRI-BIZ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CBMEDPE</dc:creator>
  <cp:keywords/>
  <dc:description/>
  <cp:lastModifiedBy>Zavadil Jiří</cp:lastModifiedBy>
  <cp:lastPrinted>2015-06-25T14:23:25Z</cp:lastPrinted>
  <dcterms:created xsi:type="dcterms:W3CDTF">2000-03-23T14:24:07Z</dcterms:created>
  <dcterms:modified xsi:type="dcterms:W3CDTF">2016-08-31T16:22:10Z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y fmtid="{D5CDD505-2E9C-101B-9397-08002B2CF9AE}" pid="3" name="_AdHocReviewCycleID">
    <vt:i4>-1558505424</vt:i4>
  </property>
  <property fmtid="{D5CDD505-2E9C-101B-9397-08002B2CF9AE}" pid="4" name="_NewReviewCycle">
    <vt:lpwstr/>
  </property>
  <property fmtid="{D5CDD505-2E9C-101B-9397-08002B2CF9AE}" pid="5" name="_EmailSubject">
    <vt:lpwstr>BIS survey</vt:lpwstr>
  </property>
  <property fmtid="{D5CDD505-2E9C-101B-9397-08002B2CF9AE}" pid="6" name="_AuthorEmail">
    <vt:lpwstr>Jiri.Zavadil@cnb.cz</vt:lpwstr>
  </property>
  <property fmtid="{D5CDD505-2E9C-101B-9397-08002B2CF9AE}" pid="7" name="_AuthorEmailDisplayName">
    <vt:lpwstr>Zavadil Jiří</vt:lpwstr>
  </property>
</Properties>
</file>