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080" windowHeight="4350" tabRatio="724" activeTab="4"/>
  </bookViews>
  <sheets>
    <sheet name="Tab II.5.1" sheetId="1" r:id="rId1"/>
    <sheet name="Tab II.5.2" sheetId="2" r:id="rId2"/>
    <sheet name="Tab II.5.3" sheetId="3" r:id="rId3"/>
    <sheet name="Tab II.5.4" sheetId="4" r:id="rId4"/>
    <sheet name="Graf II.5.1" sheetId="5" r:id="rId5"/>
  </sheets>
  <externalReferences>
    <externalReference r:id="rId8"/>
  </externalReferences>
  <definedNames>
    <definedName name="__123Graph_ACHART1" hidden="1">'[1]Gr13 1.2. zahrCR str18'!$B$7:$B$17</definedName>
    <definedName name="__123Graph_BCHART1" hidden="1">'[1]Gr13 1.2. zahrCR str18'!$C$7:$C$17</definedName>
    <definedName name="_xlnm.Print_Area" localSheetId="4">'Graf II.5.1'!$A$1:$L$21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<sst xmlns="http://schemas.openxmlformats.org/spreadsheetml/2006/main" count="112" uniqueCount="90">
  <si>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(v mld. Kč)</t>
  </si>
  <si>
    <t>(CZK billions)</t>
  </si>
  <si>
    <t>Změna</t>
  </si>
  <si>
    <t xml:space="preserve">   Přímé investice</t>
  </si>
  <si>
    <t xml:space="preserve">   Direct investment</t>
  </si>
  <si>
    <t xml:space="preserve">   Portfoliové investice</t>
  </si>
  <si>
    <t xml:space="preserve">   Portfolio investment</t>
  </si>
  <si>
    <t xml:space="preserve">   Finanční deriváty</t>
  </si>
  <si>
    <t xml:space="preserve">   Financial derivatives</t>
  </si>
  <si>
    <t>Tab. II.5.1</t>
  </si>
  <si>
    <t>Table II.5.1</t>
  </si>
  <si>
    <t>Dlužnická pozice ČR meziročně vzrostla</t>
  </si>
  <si>
    <t>Change</t>
  </si>
  <si>
    <t>Aktiva</t>
  </si>
  <si>
    <t xml:space="preserve">   Assets</t>
  </si>
  <si>
    <t>Pasiva</t>
  </si>
  <si>
    <t xml:space="preserve">   Liabilities</t>
  </si>
  <si>
    <t>Saldo investiční pozice celkem</t>
  </si>
  <si>
    <t>Net investment position</t>
  </si>
  <si>
    <t>Poznámka:</t>
  </si>
  <si>
    <t>Note:</t>
  </si>
  <si>
    <t>V pasivech jsou na rozdíl od hrubé zadluženosti v přímých investicích</t>
  </si>
  <si>
    <t xml:space="preserve">Under liabilities, unlike for gross debt, direct investment includes </t>
  </si>
  <si>
    <t>kromě úvěrových operací zahrnuty i majetkové podíly a v portfoliových</t>
  </si>
  <si>
    <t xml:space="preserve">ownership interests as well as credit transactions and portfolio </t>
  </si>
  <si>
    <t>investment includes equity securities as well as debt securities.</t>
  </si>
  <si>
    <t>Tab. II.5.2</t>
  </si>
  <si>
    <t>Table II.5.2</t>
  </si>
  <si>
    <t xml:space="preserve">Vývoj investiční pozice nejvíce ovlivnily portfoliové investice </t>
  </si>
  <si>
    <t xml:space="preserve">The investment position was most affected by portfolio investment </t>
  </si>
  <si>
    <t xml:space="preserve">   ČNB</t>
  </si>
  <si>
    <t xml:space="preserve">   CNB</t>
  </si>
  <si>
    <t xml:space="preserve">   Obchodní banky</t>
  </si>
  <si>
    <t xml:space="preserve">   Commercial banks</t>
  </si>
  <si>
    <t xml:space="preserve">   Vláda</t>
  </si>
  <si>
    <t xml:space="preserve">   Government</t>
  </si>
  <si>
    <t xml:space="preserve">   Podniky</t>
  </si>
  <si>
    <t xml:space="preserve">   Corporations</t>
  </si>
  <si>
    <t>Souhrnná invest. pozice celkem</t>
  </si>
  <si>
    <t>investicích kromě dluhových cenných papírů i majetkové cenné papíry.</t>
  </si>
  <si>
    <t>Tab. II.5.3</t>
  </si>
  <si>
    <t>Table II.5.3</t>
  </si>
  <si>
    <t>Podíl krátkodobé zadluženosti mírně klesl</t>
  </si>
  <si>
    <t xml:space="preserve">The share of short-term debt decreased slightly </t>
  </si>
  <si>
    <t>2009</t>
  </si>
  <si>
    <t>Zahraniční zadluženost celkem</t>
  </si>
  <si>
    <t>External debt, total</t>
  </si>
  <si>
    <t xml:space="preserve">    krátkodobá</t>
  </si>
  <si>
    <t xml:space="preserve">    short-term</t>
  </si>
  <si>
    <t xml:space="preserve">    dlouhodobá</t>
  </si>
  <si>
    <t xml:space="preserve">    long-term</t>
  </si>
  <si>
    <t>Podíl krátkodobé zadluženosti</t>
  </si>
  <si>
    <t>Share of short-term debt</t>
  </si>
  <si>
    <t>Tab. II.5.4</t>
  </si>
  <si>
    <t>Table II.5.4</t>
  </si>
  <si>
    <t>V členění podle instrumentů největší nárůst zadluženosti vykázaly dluhopisy</t>
  </si>
  <si>
    <t>Nástroje peněžního trhu</t>
  </si>
  <si>
    <t>Money market instruments</t>
  </si>
  <si>
    <t>Dluhopisy a směnky</t>
  </si>
  <si>
    <t>Bonds and notes</t>
  </si>
  <si>
    <t>Půjčky</t>
  </si>
  <si>
    <t>Loans</t>
  </si>
  <si>
    <t>Vklady</t>
  </si>
  <si>
    <t>Deposits</t>
  </si>
  <si>
    <t>Obchodní úvěry</t>
  </si>
  <si>
    <t>Trade credits</t>
  </si>
  <si>
    <t>Ostatní pasiva</t>
  </si>
  <si>
    <t>Other liabilities</t>
  </si>
  <si>
    <t>Mezipodnikové půjčky v rámci PZI</t>
  </si>
  <si>
    <t>Intercompany FDI loans</t>
  </si>
  <si>
    <t>Celková zadluženost</t>
  </si>
  <si>
    <t>Total debt</t>
  </si>
  <si>
    <t>Principal</t>
  </si>
  <si>
    <t>Interest</t>
  </si>
  <si>
    <t>Splátky jistiny</t>
  </si>
  <si>
    <t>Splátky úroků</t>
  </si>
  <si>
    <t>Graf II.5.1</t>
  </si>
  <si>
    <t>Dluhová služba je rovnoměrně rozložena v jednotlivých letech</t>
  </si>
  <si>
    <t>Chart II.5.1</t>
  </si>
  <si>
    <t>Debt service is evenly distributed across the years</t>
  </si>
  <si>
    <t>V pasivech jsou na rozdíl od hrubé zadluženosti v přímých</t>
  </si>
  <si>
    <t>investicích kromě úvěrových operací zahrnuty i majetkové podíly</t>
  </si>
  <si>
    <t xml:space="preserve"> a v portfoliovýchinvesticích kromě dluhových cenných papírů</t>
  </si>
  <si>
    <t xml:space="preserve"> i majetkové cenné papíry.</t>
  </si>
  <si>
    <t>2012</t>
  </si>
  <si>
    <t>2013</t>
  </si>
  <si>
    <t>2014-36</t>
  </si>
  <si>
    <t>2010</t>
  </si>
  <si>
    <t>The Czech Republic's debtor position increased year on year</t>
  </si>
  <si>
    <t xml:space="preserve">Broken down by instrument, the biggest increase in debt was recorded for bonds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</si>
</sst>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_____________)"/>
    <numFmt numFmtId="167" formatCode="0_)"/>
    <numFmt numFmtId="168" formatCode="d/m"/>
    <numFmt numFmtId="169" formatCode="0.0%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</numFmts>
  <fonts count="28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10" xfId="47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7" applyFon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1" xfId="47" applyFont="1" applyBorder="1" applyAlignment="1">
      <alignment horizontal="center"/>
      <protection/>
    </xf>
    <xf numFmtId="0" fontId="0" fillId="0" borderId="12" xfId="47" applyFont="1" applyBorder="1" applyAlignment="1">
      <alignment horizontal="center"/>
      <protection/>
    </xf>
    <xf numFmtId="0" fontId="0" fillId="0" borderId="13" xfId="47" applyFont="1" applyBorder="1" applyAlignment="1">
      <alignment horizontal="center"/>
      <protection/>
    </xf>
    <xf numFmtId="0" fontId="0" fillId="0" borderId="13" xfId="47" applyFont="1" applyBorder="1">
      <alignment/>
      <protection/>
    </xf>
    <xf numFmtId="164" fontId="0" fillId="0" borderId="0" xfId="47" applyNumberFormat="1" applyFont="1" applyBorder="1">
      <alignment/>
      <protection/>
    </xf>
    <xf numFmtId="164" fontId="0" fillId="0" borderId="0" xfId="47" applyNumberFormat="1" applyFont="1">
      <alignment/>
      <protection/>
    </xf>
    <xf numFmtId="0" fontId="6" fillId="0" borderId="0" xfId="47" applyFont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164" fontId="1" fillId="0" borderId="0" xfId="47" applyNumberFormat="1" applyFont="1" applyAlignment="1">
      <alignment horizontal="center"/>
      <protection/>
    </xf>
    <xf numFmtId="164" fontId="1" fillId="0" borderId="0" xfId="47" applyNumberFormat="1" applyFont="1">
      <alignment/>
      <protection/>
    </xf>
    <xf numFmtId="164" fontId="4" fillId="0" borderId="0" xfId="47" applyNumberFormat="1" applyFont="1">
      <alignment/>
      <protection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2" xfId="0" applyNumberFormat="1" applyBorder="1" applyAlignment="1">
      <alignment/>
    </xf>
    <xf numFmtId="164" fontId="1" fillId="0" borderId="0" xfId="47" applyNumberFormat="1" applyFont="1" applyBorder="1" applyAlignment="1">
      <alignment horizontal="center"/>
      <protection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47" applyFont="1" applyAlignment="1">
      <alignment horizontal="left"/>
      <protection/>
    </xf>
    <xf numFmtId="0" fontId="0" fillId="0" borderId="0" xfId="0" applyFont="1" applyAlignment="1">
      <alignment horizontal="lef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47" applyNumberFormat="1" applyFont="1" applyBorder="1" applyAlignment="1">
      <alignment horizontal="right"/>
      <protection/>
    </xf>
    <xf numFmtId="165" fontId="0" fillId="0" borderId="13" xfId="0" applyNumberFormat="1" applyFont="1" applyBorder="1" applyAlignment="1">
      <alignment/>
    </xf>
    <xf numFmtId="166" fontId="0" fillId="0" borderId="0" xfId="47" applyNumberFormat="1" applyFont="1">
      <alignment/>
      <protection/>
    </xf>
    <xf numFmtId="0" fontId="5" fillId="0" borderId="14" xfId="47" applyFont="1" applyBorder="1" applyAlignment="1">
      <alignment/>
      <protection/>
    </xf>
    <xf numFmtId="164" fontId="5" fillId="0" borderId="14" xfId="47" applyNumberFormat="1" applyFont="1" applyBorder="1" applyAlignment="1">
      <alignment/>
      <protection/>
    </xf>
    <xf numFmtId="0" fontId="5" fillId="0" borderId="14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49" fontId="0" fillId="0" borderId="11" xfId="47" applyNumberFormat="1" applyFont="1" applyBorder="1" applyAlignment="1">
      <alignment horizontal="center"/>
      <protection/>
    </xf>
    <xf numFmtId="164" fontId="0" fillId="0" borderId="13" xfId="47" applyNumberFormat="1" applyFont="1" applyBorder="1" applyAlignment="1">
      <alignment horizontal="center"/>
      <protection/>
    </xf>
    <xf numFmtId="0" fontId="0" fillId="0" borderId="10" xfId="47" applyFont="1" applyBorder="1" applyAlignment="1">
      <alignment horizontal="left"/>
      <protection/>
    </xf>
    <xf numFmtId="164" fontId="0" fillId="0" borderId="0" xfId="47" applyNumberFormat="1" applyFont="1" applyBorder="1" applyAlignment="1">
      <alignment vertical="justify"/>
      <protection/>
    </xf>
    <xf numFmtId="164" fontId="0" fillId="0" borderId="15" xfId="47" applyNumberFormat="1" applyFont="1" applyBorder="1" applyAlignment="1">
      <alignment vertical="justify"/>
      <protection/>
    </xf>
    <xf numFmtId="164" fontId="0" fillId="0" borderId="10" xfId="47" applyNumberFormat="1" applyFont="1" applyBorder="1" applyAlignment="1">
      <alignment horizontal="left"/>
      <protection/>
    </xf>
    <xf numFmtId="164" fontId="0" fillId="0" borderId="10" xfId="47" applyNumberFormat="1" applyFont="1" applyBorder="1" applyAlignment="1">
      <alignment vertical="justify"/>
      <protection/>
    </xf>
    <xf numFmtId="0" fontId="0" fillId="0" borderId="0" xfId="47" applyFont="1" applyBorder="1" applyAlignment="1">
      <alignment horizontal="center"/>
      <protection/>
    </xf>
    <xf numFmtId="164" fontId="0" fillId="0" borderId="0" xfId="47" applyNumberFormat="1" applyFont="1" applyBorder="1" applyAlignment="1">
      <alignment horizontal="center" vertical="justify"/>
      <protection/>
    </xf>
    <xf numFmtId="0" fontId="0" fillId="0" borderId="0" xfId="47" applyFont="1" applyBorder="1">
      <alignment/>
      <protection/>
    </xf>
    <xf numFmtId="164" fontId="0" fillId="0" borderId="0" xfId="47" applyNumberFormat="1" applyFont="1" applyBorder="1" applyAlignment="1">
      <alignment horizontal="center"/>
      <protection/>
    </xf>
    <xf numFmtId="164" fontId="0" fillId="0" borderId="0" xfId="47" applyNumberFormat="1" applyFont="1" applyBorder="1" applyAlignment="1">
      <alignment horizontal="left"/>
      <protection/>
    </xf>
    <xf numFmtId="164" fontId="0" fillId="0" borderId="10" xfId="47" applyNumberFormat="1" applyFont="1" applyBorder="1" applyAlignment="1">
      <alignment horizontal="center"/>
      <protection/>
    </xf>
    <xf numFmtId="164" fontId="0" fillId="0" borderId="11" xfId="47" applyNumberFormat="1" applyFont="1" applyBorder="1" applyAlignment="1">
      <alignment horizontal="center"/>
      <protection/>
    </xf>
    <xf numFmtId="164" fontId="0" fillId="0" borderId="12" xfId="47" applyNumberFormat="1" applyFont="1" applyBorder="1" applyAlignment="1">
      <alignment horizontal="center"/>
      <protection/>
    </xf>
    <xf numFmtId="166" fontId="0" fillId="0" borderId="0" xfId="47" applyNumberFormat="1" applyFont="1" applyBorder="1">
      <alignment/>
      <protection/>
    </xf>
    <xf numFmtId="0" fontId="1" fillId="0" borderId="0" xfId="47" applyFont="1" applyFill="1" applyBorder="1">
      <alignment/>
      <protection/>
    </xf>
    <xf numFmtId="164" fontId="1" fillId="0" borderId="0" xfId="47" applyNumberFormat="1" applyFont="1" applyFill="1" applyBorder="1">
      <alignment/>
      <protection/>
    </xf>
    <xf numFmtId="0" fontId="1" fillId="0" borderId="0" xfId="47" applyFont="1" applyFill="1" applyBorder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64" fontId="0" fillId="0" borderId="11" xfId="0" applyNumberFormat="1" applyBorder="1" applyAlignment="1">
      <alignment/>
    </xf>
    <xf numFmtId="165" fontId="0" fillId="0" borderId="13" xfId="47" applyNumberFormat="1" applyFont="1" applyBorder="1" applyAlignment="1">
      <alignment horizontal="right"/>
      <protection/>
    </xf>
    <xf numFmtId="49" fontId="0" fillId="0" borderId="13" xfId="47" applyNumberFormat="1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169" fontId="0" fillId="0" borderId="11" xfId="47" applyNumberFormat="1" applyFont="1" applyBorder="1" applyAlignment="1">
      <alignment vertical="justify"/>
      <protection/>
    </xf>
    <xf numFmtId="169" fontId="0" fillId="0" borderId="13" xfId="47" applyNumberFormat="1" applyFont="1" applyBorder="1" applyAlignment="1">
      <alignment vertical="justify"/>
      <protection/>
    </xf>
    <xf numFmtId="164" fontId="0" fillId="0" borderId="13" xfId="47" applyNumberFormat="1" applyFont="1" applyBorder="1" applyAlignment="1">
      <alignment horizontal="left"/>
      <protection/>
    </xf>
    <xf numFmtId="164" fontId="0" fillId="0" borderId="16" xfId="47" applyNumberFormat="1" applyFont="1" applyBorder="1" applyAlignment="1">
      <alignment horizontal="center"/>
      <protection/>
    </xf>
    <xf numFmtId="164" fontId="0" fillId="0" borderId="17" xfId="47" applyNumberFormat="1" applyFont="1" applyBorder="1" applyAlignment="1">
      <alignment horizontal="center"/>
      <protection/>
    </xf>
    <xf numFmtId="0" fontId="0" fillId="0" borderId="0" xfId="47" applyFont="1" applyFill="1">
      <alignment/>
      <protection/>
    </xf>
    <xf numFmtId="0" fontId="1" fillId="0" borderId="0" xfId="47" applyFont="1" applyFill="1">
      <alignment/>
      <protection/>
    </xf>
    <xf numFmtId="49" fontId="1" fillId="0" borderId="0" xfId="47" applyNumberFormat="1" applyFont="1" applyFill="1" applyBorder="1" applyAlignment="1">
      <alignment horizontal="right"/>
      <protection/>
    </xf>
    <xf numFmtId="49" fontId="1" fillId="0" borderId="0" xfId="47" applyNumberFormat="1" applyFont="1" applyAlignment="1">
      <alignment horizontal="right"/>
      <protection/>
    </xf>
    <xf numFmtId="49" fontId="0" fillId="0" borderId="13" xfId="0" applyNumberFormat="1" applyBorder="1" applyAlignment="1">
      <alignment horizontal="center"/>
    </xf>
    <xf numFmtId="164" fontId="0" fillId="0" borderId="0" xfId="47" applyNumberFormat="1" applyFont="1" applyFill="1">
      <alignment/>
      <protection/>
    </xf>
    <xf numFmtId="0" fontId="0" fillId="0" borderId="0" xfId="0" applyFill="1" applyAlignment="1">
      <alignment/>
    </xf>
    <xf numFmtId="0" fontId="1" fillId="0" borderId="0" xfId="47" applyFont="1" applyAlignment="1">
      <alignment horizontal="justify"/>
      <protection/>
    </xf>
    <xf numFmtId="0" fontId="5" fillId="0" borderId="0" xfId="47" applyFont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RAFY_TABULKY strana 12 az 2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II.5.1'!$B$2</c:f>
              <c:strCache>
                <c:ptCount val="1"/>
                <c:pt idx="0">
                  <c:v>Splátky jistiny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II.5.1'!$A$4:$A$7</c:f>
              <c:strCache/>
            </c:strRef>
          </c:cat>
          <c:val>
            <c:numRef>
              <c:f>'Graf II.5.1'!$B$4:$B$7</c:f>
              <c:numCache/>
            </c:numRef>
          </c:val>
        </c:ser>
        <c:ser>
          <c:idx val="1"/>
          <c:order val="1"/>
          <c:tx>
            <c:strRef>
              <c:f>'Graf II.5.1'!$C$2</c:f>
              <c:strCache>
                <c:ptCount val="1"/>
                <c:pt idx="0">
                  <c:v>Splátky úroků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II.5.1'!$A$4:$A$7</c:f>
              <c:strCache/>
            </c:strRef>
          </c:cat>
          <c:val>
            <c:numRef>
              <c:f>'Graf II.5.1'!$C$4:$C$7</c:f>
              <c:numCache/>
            </c:numRef>
          </c:val>
        </c:ser>
        <c:overlap val="100"/>
        <c:axId val="32514546"/>
        <c:axId val="24195459"/>
      </c:barChart>
      <c:catAx>
        <c:axId val="325145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5459"/>
        <c:crosses val="autoZero"/>
        <c:auto val="1"/>
        <c:lblOffset val="100"/>
        <c:tickLblSkip val="1"/>
        <c:noMultiLvlLbl val="0"/>
      </c:catAx>
      <c:valAx>
        <c:axId val="24195459"/>
        <c:scaling>
          <c:orientation val="minMax"/>
          <c:max val="11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4546"/>
        <c:crossesAt val="1"/>
        <c:crossBetween val="between"/>
        <c:dispUnits/>
        <c:majorUnit val="100"/>
        <c:minorUnit val="2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925"/>
          <c:y val="0.926"/>
          <c:w val="0.352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II.5.1'!$B$1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II.5.1'!$A$4:$A$7</c:f>
              <c:strCache/>
            </c:strRef>
          </c:cat>
          <c:val>
            <c:numRef>
              <c:f>'Graf II.5.1'!$B$4:$B$7</c:f>
              <c:numCache/>
            </c:numRef>
          </c:val>
        </c:ser>
        <c:ser>
          <c:idx val="1"/>
          <c:order val="1"/>
          <c:tx>
            <c:strRef>
              <c:f>'Graf II.5.1'!$C$1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II.5.1'!$A$4:$A$7</c:f>
              <c:strCache/>
            </c:strRef>
          </c:cat>
          <c:val>
            <c:numRef>
              <c:f>'Graf II.5.1'!$C$4:$C$7</c:f>
              <c:numCache/>
            </c:numRef>
          </c:val>
        </c:ser>
        <c:overlap val="100"/>
        <c:axId val="16432540"/>
        <c:axId val="13675133"/>
      </c:barChart>
      <c:catAx>
        <c:axId val="164325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5133"/>
        <c:crosses val="autoZero"/>
        <c:auto val="1"/>
        <c:lblOffset val="100"/>
        <c:tickLblSkip val="1"/>
        <c:noMultiLvlLbl val="0"/>
      </c:catAx>
      <c:valAx>
        <c:axId val="13675133"/>
        <c:scaling>
          <c:orientation val="minMax"/>
          <c:max val="11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540"/>
        <c:crossesAt val="1"/>
        <c:crossBetween val="between"/>
        <c:dispUnits/>
        <c:majorUnit val="100"/>
        <c:minorUnit val="2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4225"/>
          <c:y val="0.9265"/>
          <c:w val="0.231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5</xdr:row>
      <xdr:rowOff>104775</xdr:rowOff>
    </xdr:from>
    <xdr:to>
      <xdr:col>11</xdr:col>
      <xdr:colOff>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609975" y="1076325"/>
        <a:ext cx="4381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19500" y="4048125"/>
        <a:ext cx="43719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6" customWidth="1"/>
    <col min="2" max="2" width="27.57421875" style="6" customWidth="1"/>
    <col min="3" max="3" width="8.57421875" style="19" customWidth="1"/>
    <col min="4" max="4" width="8.421875" style="19" customWidth="1"/>
    <col min="5" max="5" width="9.57421875" style="20" customWidth="1"/>
    <col min="6" max="6" width="9.140625" style="20" customWidth="1"/>
    <col min="7" max="7" width="26.7109375" style="20" customWidth="1"/>
    <col min="8" max="10" width="9.140625" style="20" customWidth="1"/>
    <col min="11" max="16384" width="9.140625" style="6" customWidth="1"/>
  </cols>
  <sheetData>
    <row r="1" ht="12.75" customHeight="1">
      <c r="A1" s="80"/>
    </row>
    <row r="2" spans="2:10" ht="12.75" customHeight="1">
      <c r="B2" s="1" t="s">
        <v>9</v>
      </c>
      <c r="G2" s="21" t="s">
        <v>10</v>
      </c>
      <c r="H2" s="22"/>
      <c r="I2" s="22"/>
      <c r="J2" s="23"/>
    </row>
    <row r="3" spans="2:10" ht="12.75" customHeight="1">
      <c r="B3" s="2" t="s">
        <v>11</v>
      </c>
      <c r="G3" s="84" t="s">
        <v>88</v>
      </c>
      <c r="H3" s="22"/>
      <c r="I3" s="22"/>
      <c r="J3" s="23"/>
    </row>
    <row r="4" spans="2:10" ht="12.75" customHeight="1">
      <c r="B4" s="2" t="s">
        <v>0</v>
      </c>
      <c r="G4" s="14" t="s">
        <v>1</v>
      </c>
      <c r="H4" s="22"/>
      <c r="I4" s="22"/>
      <c r="J4" s="23"/>
    </row>
    <row r="5" spans="2:10" ht="12.75" customHeight="1">
      <c r="B5" s="16"/>
      <c r="C5" s="83">
        <v>2009</v>
      </c>
      <c r="D5" s="83">
        <v>2010</v>
      </c>
      <c r="E5" s="24" t="s">
        <v>2</v>
      </c>
      <c r="G5" s="25"/>
      <c r="H5" s="83">
        <v>2009</v>
      </c>
      <c r="I5" s="83">
        <v>2010</v>
      </c>
      <c r="J5" s="17" t="s">
        <v>12</v>
      </c>
    </row>
    <row r="6" spans="2:10" ht="12.75" customHeight="1">
      <c r="B6" s="26" t="s">
        <v>13</v>
      </c>
      <c r="C6" s="28">
        <v>2319.4</v>
      </c>
      <c r="D6" s="28">
        <v>2437.8</v>
      </c>
      <c r="E6" s="28">
        <f>+D6-C6</f>
        <v>118.40000000000009</v>
      </c>
      <c r="G6" s="29" t="s">
        <v>14</v>
      </c>
      <c r="H6" s="27">
        <v>2319.4</v>
      </c>
      <c r="I6" s="28">
        <v>2437.8</v>
      </c>
      <c r="J6" s="28">
        <v>118.4</v>
      </c>
    </row>
    <row r="7" spans="2:10" ht="12.75" customHeight="1">
      <c r="B7" s="18" t="s">
        <v>15</v>
      </c>
      <c r="C7" s="28">
        <v>4046.4</v>
      </c>
      <c r="D7" s="28">
        <v>4285.5</v>
      </c>
      <c r="E7" s="28">
        <f>+D7-C7</f>
        <v>239.0999999999999</v>
      </c>
      <c r="G7" s="28" t="s">
        <v>16</v>
      </c>
      <c r="H7" s="27">
        <v>4046.4</v>
      </c>
      <c r="I7" s="28">
        <v>4285.5</v>
      </c>
      <c r="J7" s="28">
        <v>239.1</v>
      </c>
    </row>
    <row r="8" spans="2:10" ht="12.75" customHeight="1">
      <c r="B8" s="16" t="s">
        <v>17</v>
      </c>
      <c r="C8" s="25">
        <f>+C6-C7</f>
        <v>-1727</v>
      </c>
      <c r="D8" s="25">
        <f>+D6-D7</f>
        <v>-1847.6999999999998</v>
      </c>
      <c r="E8" s="30">
        <f>+E6-E7</f>
        <v>-120.69999999999982</v>
      </c>
      <c r="G8" s="25" t="s">
        <v>18</v>
      </c>
      <c r="H8" s="70">
        <v>-1727</v>
      </c>
      <c r="I8" s="25">
        <v>-1847.7</v>
      </c>
      <c r="J8" s="30">
        <v>-120.7</v>
      </c>
    </row>
    <row r="9" spans="2:10" ht="12.75" customHeight="1">
      <c r="B9" s="6" t="s">
        <v>19</v>
      </c>
      <c r="C9" s="31"/>
      <c r="D9" s="31"/>
      <c r="E9" s="32"/>
      <c r="G9" s="23" t="s">
        <v>20</v>
      </c>
      <c r="H9" s="33"/>
      <c r="I9" s="33"/>
      <c r="J9" s="23"/>
    </row>
    <row r="10" spans="2:10" ht="12.75" customHeight="1">
      <c r="B10" s="86" t="s">
        <v>80</v>
      </c>
      <c r="C10" s="86"/>
      <c r="D10" s="86"/>
      <c r="E10" s="86"/>
      <c r="G10" s="23" t="s">
        <v>22</v>
      </c>
      <c r="H10" s="22"/>
      <c r="I10" s="22"/>
      <c r="J10" s="23"/>
    </row>
    <row r="11" spans="2:10" ht="12.75" customHeight="1">
      <c r="B11" s="86" t="s">
        <v>81</v>
      </c>
      <c r="C11" s="86"/>
      <c r="D11" s="86"/>
      <c r="E11" s="86"/>
      <c r="G11" s="23" t="s">
        <v>24</v>
      </c>
      <c r="H11" s="22"/>
      <c r="I11" s="22"/>
      <c r="J11" s="23"/>
    </row>
    <row r="12" spans="2:10" ht="12.75" customHeight="1">
      <c r="B12" s="86" t="s">
        <v>82</v>
      </c>
      <c r="C12" s="86"/>
      <c r="D12" s="86"/>
      <c r="E12" s="86"/>
      <c r="G12" s="23" t="s">
        <v>25</v>
      </c>
      <c r="H12" s="22"/>
      <c r="I12" s="22"/>
      <c r="J12" s="23"/>
    </row>
    <row r="13" ht="12.75" customHeight="1">
      <c r="B13" s="6" t="s">
        <v>83</v>
      </c>
    </row>
  </sheetData>
  <sheetProtection/>
  <mergeCells count="3">
    <mergeCell ref="B10:E10"/>
    <mergeCell ref="B11:E11"/>
    <mergeCell ref="B12:E1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7109375" style="2" customWidth="1"/>
    <col min="3" max="5" width="9.7109375" style="2" customWidth="1"/>
    <col min="6" max="6" width="9.421875" style="2" customWidth="1"/>
    <col min="7" max="7" width="27.7109375" style="2" customWidth="1"/>
    <col min="8" max="16384" width="9.140625" style="2" customWidth="1"/>
  </cols>
  <sheetData>
    <row r="1" ht="12.75" customHeight="1">
      <c r="A1" s="79"/>
    </row>
    <row r="2" spans="2:10" ht="12.75" customHeight="1">
      <c r="B2" s="1" t="s">
        <v>26</v>
      </c>
      <c r="G2" s="4" t="s">
        <v>27</v>
      </c>
      <c r="H2" s="5"/>
      <c r="I2" s="5"/>
      <c r="J2" s="5"/>
    </row>
    <row r="3" spans="2:10" s="15" customFormat="1" ht="12.75" customHeight="1">
      <c r="B3" s="2" t="s">
        <v>28</v>
      </c>
      <c r="G3" s="5" t="s">
        <v>29</v>
      </c>
      <c r="H3" s="34"/>
      <c r="I3" s="34"/>
      <c r="J3" s="34"/>
    </row>
    <row r="4" spans="2:10" ht="12.75" customHeight="1">
      <c r="B4" s="35" t="s">
        <v>0</v>
      </c>
      <c r="G4" s="36" t="s">
        <v>1</v>
      </c>
      <c r="H4" s="5"/>
      <c r="I4" s="5"/>
      <c r="J4" s="5"/>
    </row>
    <row r="5" spans="2:10" ht="12.75" customHeight="1">
      <c r="B5" s="12"/>
      <c r="C5" s="11">
        <v>2009</v>
      </c>
      <c r="D5" s="11">
        <v>2010</v>
      </c>
      <c r="E5" s="11" t="s">
        <v>2</v>
      </c>
      <c r="G5" s="12"/>
      <c r="H5" s="9">
        <v>2009</v>
      </c>
      <c r="I5" s="11">
        <v>2010</v>
      </c>
      <c r="J5" s="17" t="s">
        <v>12</v>
      </c>
    </row>
    <row r="6" spans="2:10" ht="12.75" customHeight="1">
      <c r="B6" s="3" t="s">
        <v>3</v>
      </c>
      <c r="C6" s="38">
        <f>271.9-2311.2</f>
        <v>-2039.2999999999997</v>
      </c>
      <c r="D6" s="38">
        <f>291.1-2435.6</f>
        <v>-2144.5</v>
      </c>
      <c r="E6" s="38">
        <f>+D6-C6</f>
        <v>-105.20000000000027</v>
      </c>
      <c r="G6" s="3" t="s">
        <v>4</v>
      </c>
      <c r="H6" s="37">
        <v>-2039.3</v>
      </c>
      <c r="I6" s="38">
        <v>-2144.5</v>
      </c>
      <c r="J6" s="38">
        <v>-105.2</v>
      </c>
    </row>
    <row r="7" spans="2:10" ht="12.75" customHeight="1">
      <c r="B7" s="3" t="s">
        <v>5</v>
      </c>
      <c r="C7" s="38">
        <f>456.4-653.4</f>
        <v>-197</v>
      </c>
      <c r="D7" s="38">
        <f>453.2-784.8</f>
        <v>-331.59999999999997</v>
      </c>
      <c r="E7" s="38">
        <f aca="true" t="shared" si="0" ref="E7:E13">+D7-C7</f>
        <v>-134.59999999999997</v>
      </c>
      <c r="G7" s="3" t="s">
        <v>6</v>
      </c>
      <c r="H7" s="37">
        <v>-197</v>
      </c>
      <c r="I7" s="38">
        <v>-331.6</v>
      </c>
      <c r="J7" s="38">
        <v>-134.6</v>
      </c>
    </row>
    <row r="8" spans="2:10" ht="12.75" customHeight="1">
      <c r="B8" s="3" t="s">
        <v>7</v>
      </c>
      <c r="C8" s="38">
        <f>119.4-113.4</f>
        <v>6</v>
      </c>
      <c r="D8" s="38">
        <f>113.9-99.1</f>
        <v>14.800000000000011</v>
      </c>
      <c r="E8" s="38">
        <f t="shared" si="0"/>
        <v>8.800000000000011</v>
      </c>
      <c r="G8" s="3" t="s">
        <v>8</v>
      </c>
      <c r="H8" s="37">
        <v>6</v>
      </c>
      <c r="I8" s="38">
        <v>14.8</v>
      </c>
      <c r="J8" s="38">
        <v>8.800000000000011</v>
      </c>
    </row>
    <row r="9" spans="2:10" ht="12.75" customHeight="1">
      <c r="B9" s="3" t="s">
        <v>30</v>
      </c>
      <c r="C9" s="38">
        <f>3.2+0.1+764.3-3.7</f>
        <v>763.8999999999999</v>
      </c>
      <c r="D9" s="38">
        <f>3.6+0.1+796.8-3.8</f>
        <v>796.7</v>
      </c>
      <c r="E9" s="38">
        <f t="shared" si="0"/>
        <v>32.80000000000018</v>
      </c>
      <c r="G9" s="3" t="s">
        <v>31</v>
      </c>
      <c r="H9" s="37">
        <v>763.9</v>
      </c>
      <c r="I9" s="38">
        <v>796.7</v>
      </c>
      <c r="J9" s="38">
        <v>32.80000000000018</v>
      </c>
    </row>
    <row r="10" spans="2:10" ht="12.75" customHeight="1">
      <c r="B10" s="3" t="s">
        <v>32</v>
      </c>
      <c r="C10" s="38">
        <f>170.6+275.9-103.9-267</f>
        <v>75.60000000000002</v>
      </c>
      <c r="D10" s="38">
        <f>213.7+275.3-105.8-294.5</f>
        <v>88.69999999999999</v>
      </c>
      <c r="E10" s="38">
        <f t="shared" si="0"/>
        <v>13.099999999999966</v>
      </c>
      <c r="G10" s="3" t="s">
        <v>33</v>
      </c>
      <c r="H10" s="37">
        <v>75.6</v>
      </c>
      <c r="I10" s="38">
        <v>88.7</v>
      </c>
      <c r="J10" s="38">
        <v>13.1</v>
      </c>
    </row>
    <row r="11" spans="2:10" ht="12.75" customHeight="1">
      <c r="B11" s="3" t="s">
        <v>34</v>
      </c>
      <c r="C11" s="38">
        <f>30.8+0-89.4-0</f>
        <v>-58.60000000000001</v>
      </c>
      <c r="D11" s="38">
        <f>31+0-104.9-0</f>
        <v>-73.9</v>
      </c>
      <c r="E11" s="38">
        <f t="shared" si="0"/>
        <v>-15.299999999999997</v>
      </c>
      <c r="G11" s="3" t="s">
        <v>35</v>
      </c>
      <c r="H11" s="37">
        <v>-58.6</v>
      </c>
      <c r="I11" s="38">
        <v>-73.9</v>
      </c>
      <c r="J11" s="38">
        <v>-15.3</v>
      </c>
    </row>
    <row r="12" spans="2:10" ht="12.75" customHeight="1">
      <c r="B12" s="3" t="s">
        <v>36</v>
      </c>
      <c r="C12" s="38">
        <f>3.9+222.8-334.9-169.4</f>
        <v>-277.59999999999997</v>
      </c>
      <c r="D12" s="38">
        <f>3.7+255.4-302.5-154.5</f>
        <v>-197.89999999999998</v>
      </c>
      <c r="E12" s="38">
        <f t="shared" si="0"/>
        <v>79.69999999999999</v>
      </c>
      <c r="G12" s="3" t="s">
        <v>37</v>
      </c>
      <c r="H12" s="37">
        <v>-277.6</v>
      </c>
      <c r="I12" s="38">
        <v>-197.9</v>
      </c>
      <c r="J12" s="38">
        <v>79.7</v>
      </c>
    </row>
    <row r="13" spans="2:10" ht="12.75" customHeight="1">
      <c r="B13" s="12" t="s">
        <v>38</v>
      </c>
      <c r="C13" s="71">
        <f>SUM(C6:C12)</f>
        <v>-1726.9999999999995</v>
      </c>
      <c r="D13" s="71">
        <f>SUM(D6:D12)</f>
        <v>-1847.6999999999998</v>
      </c>
      <c r="E13" s="40">
        <f t="shared" si="0"/>
        <v>-120.70000000000027</v>
      </c>
      <c r="F13" s="41"/>
      <c r="G13" s="12" t="s">
        <v>18</v>
      </c>
      <c r="H13" s="39">
        <v>-1727</v>
      </c>
      <c r="I13" s="71">
        <v>-1847.7</v>
      </c>
      <c r="J13" s="40">
        <v>-120.7</v>
      </c>
    </row>
    <row r="14" spans="2:10" ht="12.75" customHeight="1">
      <c r="B14" s="42" t="s">
        <v>19</v>
      </c>
      <c r="C14" s="42"/>
      <c r="D14" s="42"/>
      <c r="E14" s="43"/>
      <c r="G14" s="8" t="s">
        <v>20</v>
      </c>
      <c r="H14" s="44"/>
      <c r="I14" s="44"/>
      <c r="J14" s="45"/>
    </row>
    <row r="15" spans="2:10" ht="12.75" customHeight="1">
      <c r="B15" s="87" t="s">
        <v>21</v>
      </c>
      <c r="C15" s="87"/>
      <c r="D15" s="87"/>
      <c r="E15" s="87"/>
      <c r="G15" s="8" t="s">
        <v>22</v>
      </c>
      <c r="H15" s="46"/>
      <c r="I15" s="46"/>
      <c r="J15" s="46"/>
    </row>
    <row r="16" spans="2:10" ht="12.75" customHeight="1">
      <c r="B16" s="87" t="s">
        <v>23</v>
      </c>
      <c r="C16" s="87"/>
      <c r="D16" s="87"/>
      <c r="E16" s="87"/>
      <c r="G16" s="8" t="s">
        <v>24</v>
      </c>
      <c r="H16" s="46"/>
      <c r="I16" s="46"/>
      <c r="J16" s="46"/>
    </row>
    <row r="17" spans="2:10" ht="12.75" customHeight="1">
      <c r="B17" s="87" t="s">
        <v>39</v>
      </c>
      <c r="C17" s="87"/>
      <c r="D17" s="87"/>
      <c r="E17" s="87"/>
      <c r="G17" s="8" t="s">
        <v>25</v>
      </c>
      <c r="H17" s="5"/>
      <c r="I17" s="5"/>
      <c r="J17" s="5"/>
    </row>
  </sheetData>
  <sheetProtection/>
  <mergeCells count="3">
    <mergeCell ref="B15:E15"/>
    <mergeCell ref="B16:E16"/>
    <mergeCell ref="B17:E17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8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8515625" style="2" customWidth="1"/>
    <col min="3" max="5" width="7.00390625" style="14" customWidth="1"/>
    <col min="6" max="6" width="12.140625" style="14" bestFit="1" customWidth="1"/>
    <col min="7" max="7" width="22.00390625" style="14" customWidth="1"/>
    <col min="8" max="10" width="8.140625" style="14" customWidth="1"/>
    <col min="11" max="16384" width="9.140625" style="2" customWidth="1"/>
  </cols>
  <sheetData>
    <row r="1" ht="12.75" customHeight="1">
      <c r="A1" s="79"/>
    </row>
    <row r="2" spans="2:10" ht="12.75" customHeight="1">
      <c r="B2" s="1" t="s">
        <v>40</v>
      </c>
      <c r="G2" s="47" t="s">
        <v>41</v>
      </c>
      <c r="H2" s="48"/>
      <c r="I2" s="48"/>
      <c r="J2" s="48"/>
    </row>
    <row r="3" spans="2:10" ht="12.75" customHeight="1">
      <c r="B3" s="2" t="s">
        <v>42</v>
      </c>
      <c r="G3" s="48" t="s">
        <v>43</v>
      </c>
      <c r="H3" s="48"/>
      <c r="I3" s="48"/>
      <c r="J3" s="48"/>
    </row>
    <row r="4" spans="2:10" ht="12.75" customHeight="1">
      <c r="B4" s="35" t="s">
        <v>0</v>
      </c>
      <c r="G4" s="49" t="s">
        <v>1</v>
      </c>
      <c r="H4" s="48"/>
      <c r="I4" s="48"/>
      <c r="J4" s="48"/>
    </row>
    <row r="5" spans="2:10" ht="12.75" customHeight="1">
      <c r="B5" s="11"/>
      <c r="C5" s="72" t="s">
        <v>44</v>
      </c>
      <c r="D5" s="72" t="s">
        <v>87</v>
      </c>
      <c r="E5" s="51" t="s">
        <v>2</v>
      </c>
      <c r="G5" s="51"/>
      <c r="H5" s="50" t="s">
        <v>44</v>
      </c>
      <c r="I5" s="72" t="s">
        <v>87</v>
      </c>
      <c r="J5" s="17" t="s">
        <v>12</v>
      </c>
    </row>
    <row r="6" spans="2:10" ht="12.75" customHeight="1">
      <c r="B6" s="52" t="s">
        <v>45</v>
      </c>
      <c r="C6" s="56">
        <f>+C7+C8</f>
        <v>1639.1999999999998</v>
      </c>
      <c r="D6" s="56">
        <f>+D7+D8</f>
        <v>1788.8</v>
      </c>
      <c r="E6" s="54">
        <f>+E7+E8</f>
        <v>149.60000000000002</v>
      </c>
      <c r="G6" s="55" t="s">
        <v>46</v>
      </c>
      <c r="H6" s="53">
        <v>1639.2</v>
      </c>
      <c r="I6" s="56">
        <v>1788.8</v>
      </c>
      <c r="J6" s="54">
        <v>149.6</v>
      </c>
    </row>
    <row r="7" spans="2:10" ht="12.75" customHeight="1">
      <c r="B7" s="52" t="s">
        <v>47</v>
      </c>
      <c r="C7" s="56">
        <v>438.4</v>
      </c>
      <c r="D7" s="56">
        <v>466</v>
      </c>
      <c r="E7" s="56">
        <f>+D7-C7</f>
        <v>27.600000000000023</v>
      </c>
      <c r="G7" s="55" t="s">
        <v>48</v>
      </c>
      <c r="H7" s="53">
        <v>438.4</v>
      </c>
      <c r="I7" s="56">
        <v>466</v>
      </c>
      <c r="J7" s="56">
        <v>27.6</v>
      </c>
    </row>
    <row r="8" spans="2:10" ht="12.75" customHeight="1">
      <c r="B8" s="52" t="s">
        <v>49</v>
      </c>
      <c r="C8" s="56">
        <v>1200.8</v>
      </c>
      <c r="D8" s="56">
        <v>1322.8</v>
      </c>
      <c r="E8" s="56">
        <f>+D8-C8</f>
        <v>122</v>
      </c>
      <c r="G8" s="55" t="s">
        <v>50</v>
      </c>
      <c r="H8" s="53">
        <v>1200.8</v>
      </c>
      <c r="I8" s="56">
        <v>1322.8</v>
      </c>
      <c r="J8" s="56">
        <v>122</v>
      </c>
    </row>
    <row r="9" spans="2:10" ht="12.75" customHeight="1">
      <c r="B9" s="73" t="s">
        <v>51</v>
      </c>
      <c r="C9" s="75">
        <f>+C7/C6</f>
        <v>0.2674475353831137</v>
      </c>
      <c r="D9" s="75">
        <f>+D7/D6</f>
        <v>0.2605098389982111</v>
      </c>
      <c r="E9" s="75">
        <f>+D9-C9</f>
        <v>-0.006937696384902603</v>
      </c>
      <c r="G9" s="76" t="s">
        <v>52</v>
      </c>
      <c r="H9" s="74">
        <v>0.2674475353831137</v>
      </c>
      <c r="I9" s="75">
        <v>0.2605098389982111</v>
      </c>
      <c r="J9" s="75">
        <v>-0.006937696384902603</v>
      </c>
    </row>
    <row r="10" spans="2:5" ht="12.75" customHeight="1">
      <c r="B10" s="57"/>
      <c r="C10" s="58"/>
      <c r="D10" s="58"/>
      <c r="E10" s="58"/>
    </row>
    <row r="11" spans="2:5" ht="12.75" customHeight="1">
      <c r="B11" s="59"/>
      <c r="C11" s="13"/>
      <c r="D11" s="13"/>
      <c r="E11" s="13"/>
    </row>
    <row r="12" spans="2:5" ht="12.75" customHeight="1">
      <c r="B12" s="59"/>
      <c r="C12" s="13"/>
      <c r="D12" s="13"/>
      <c r="E12" s="13"/>
    </row>
    <row r="13" spans="2:4" ht="12.75" customHeight="1">
      <c r="B13" s="59"/>
      <c r="C13" s="13"/>
      <c r="D13" s="13"/>
    </row>
    <row r="14" spans="5:8" ht="12.75" customHeight="1">
      <c r="E14" s="60"/>
      <c r="F14" s="60"/>
      <c r="G14" s="60"/>
      <c r="H14" s="60"/>
    </row>
    <row r="15" spans="5:8" ht="12.75" customHeight="1">
      <c r="E15" s="61"/>
      <c r="F15" s="53"/>
      <c r="G15" s="53"/>
      <c r="H15" s="53"/>
    </row>
    <row r="16" spans="5:8" ht="12.75" customHeight="1">
      <c r="E16" s="61"/>
      <c r="F16" s="53"/>
      <c r="G16" s="53"/>
      <c r="H16" s="53"/>
    </row>
    <row r="17" spans="5:8" ht="12.75" customHeight="1">
      <c r="E17" s="61"/>
      <c r="F17" s="53"/>
      <c r="G17" s="53"/>
      <c r="H17" s="53"/>
    </row>
    <row r="18" spans="5:8" ht="12.75" customHeight="1">
      <c r="E18" s="61"/>
      <c r="F18" s="53"/>
      <c r="G18" s="53"/>
      <c r="H18" s="5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8.7109375" style="2" customWidth="1"/>
    <col min="3" max="5" width="7.28125" style="2" customWidth="1"/>
    <col min="6" max="6" width="20.140625" style="2" customWidth="1"/>
    <col min="7" max="7" width="29.00390625" style="2" customWidth="1"/>
    <col min="8" max="16384" width="9.140625" style="2" customWidth="1"/>
  </cols>
  <sheetData>
    <row r="1" ht="12.75" customHeight="1">
      <c r="A1" s="79"/>
    </row>
    <row r="2" spans="2:7" ht="12.75" customHeight="1">
      <c r="B2" s="1" t="s">
        <v>53</v>
      </c>
      <c r="G2" s="4" t="s">
        <v>54</v>
      </c>
    </row>
    <row r="3" spans="2:7" s="15" customFormat="1" ht="12.75" customHeight="1">
      <c r="B3" s="2" t="s">
        <v>55</v>
      </c>
      <c r="G3" s="85" t="s">
        <v>89</v>
      </c>
    </row>
    <row r="4" spans="2:7" s="15" customFormat="1" ht="12.75" customHeight="1">
      <c r="B4" s="35" t="s">
        <v>0</v>
      </c>
      <c r="G4" s="36" t="s">
        <v>1</v>
      </c>
    </row>
    <row r="5" spans="2:10" ht="12.75" customHeight="1">
      <c r="B5" s="12"/>
      <c r="C5" s="11">
        <v>2009</v>
      </c>
      <c r="D5" s="11">
        <v>2010</v>
      </c>
      <c r="E5" s="10" t="s">
        <v>2</v>
      </c>
      <c r="G5" s="12"/>
      <c r="H5" s="9">
        <v>2009</v>
      </c>
      <c r="I5" s="11">
        <v>2010</v>
      </c>
      <c r="J5" s="17" t="s">
        <v>12</v>
      </c>
    </row>
    <row r="6" spans="2:10" ht="12.75" customHeight="1">
      <c r="B6" s="3" t="s">
        <v>56</v>
      </c>
      <c r="C6" s="62">
        <f>4.8+0.5+0.3</f>
        <v>5.6</v>
      </c>
      <c r="D6" s="62">
        <f>14.1+0.2+0</f>
        <v>14.299999999999999</v>
      </c>
      <c r="E6" s="77">
        <f>+D6-C6</f>
        <v>8.7</v>
      </c>
      <c r="G6" s="3" t="s">
        <v>57</v>
      </c>
      <c r="H6" s="60">
        <v>5.6</v>
      </c>
      <c r="I6" s="62">
        <v>14.3</v>
      </c>
      <c r="J6" s="78">
        <v>8.7</v>
      </c>
    </row>
    <row r="7" spans="2:10" ht="12.75" customHeight="1">
      <c r="B7" s="3" t="s">
        <v>58</v>
      </c>
      <c r="C7" s="62">
        <f>274.5+38.9+124.7</f>
        <v>438.09999999999997</v>
      </c>
      <c r="D7" s="62">
        <f>345.5+47.8+173.9</f>
        <v>567.2</v>
      </c>
      <c r="E7" s="78">
        <f aca="true" t="shared" si="0" ref="E7:E12">+D7-C7</f>
        <v>129.10000000000008</v>
      </c>
      <c r="G7" s="3" t="s">
        <v>59</v>
      </c>
      <c r="H7" s="60">
        <v>438.1</v>
      </c>
      <c r="I7" s="62">
        <v>567.2</v>
      </c>
      <c r="J7" s="78">
        <v>129.1</v>
      </c>
    </row>
    <row r="8" spans="2:10" ht="12.75" customHeight="1">
      <c r="B8" s="3" t="s">
        <v>60</v>
      </c>
      <c r="C8" s="62">
        <f>83.7+20.5+86+67.5+320.7</f>
        <v>578.4</v>
      </c>
      <c r="D8" s="62">
        <f>100.7+19.7+87+65.3+293</f>
        <v>565.7</v>
      </c>
      <c r="E8" s="78">
        <f t="shared" si="0"/>
        <v>-12.699999999999932</v>
      </c>
      <c r="G8" s="3" t="s">
        <v>61</v>
      </c>
      <c r="H8" s="60">
        <v>578.4</v>
      </c>
      <c r="I8" s="62">
        <v>565.7</v>
      </c>
      <c r="J8" s="78">
        <v>-12.699999999999932</v>
      </c>
    </row>
    <row r="9" spans="2:10" ht="12.75" customHeight="1">
      <c r="B9" s="3" t="s">
        <v>62</v>
      </c>
      <c r="C9" s="62">
        <f>3.7+229.9+17</f>
        <v>250.6</v>
      </c>
      <c r="D9" s="62">
        <f>3.8+253.3+18.1</f>
        <v>275.20000000000005</v>
      </c>
      <c r="E9" s="78">
        <f t="shared" si="0"/>
        <v>24.60000000000005</v>
      </c>
      <c r="G9" s="3" t="s">
        <v>63</v>
      </c>
      <c r="H9" s="60">
        <v>250.6</v>
      </c>
      <c r="I9" s="62">
        <v>275.2</v>
      </c>
      <c r="J9" s="78">
        <v>24.60000000000005</v>
      </c>
    </row>
    <row r="10" spans="2:10" ht="12.75" customHeight="1">
      <c r="B10" s="3" t="s">
        <v>64</v>
      </c>
      <c r="C10" s="62">
        <f>5.7+102+11.7</f>
        <v>119.4</v>
      </c>
      <c r="D10" s="62">
        <f>4.2+89.3+9</f>
        <v>102.5</v>
      </c>
      <c r="E10" s="78">
        <f t="shared" si="0"/>
        <v>-16.900000000000006</v>
      </c>
      <c r="G10" s="3" t="s">
        <v>65</v>
      </c>
      <c r="H10" s="60">
        <v>119.4</v>
      </c>
      <c r="I10" s="62">
        <v>102.5</v>
      </c>
      <c r="J10" s="78">
        <v>-16.9</v>
      </c>
    </row>
    <row r="11" spans="2:10" ht="12.75" customHeight="1">
      <c r="B11" s="3" t="s">
        <v>66</v>
      </c>
      <c r="C11" s="62">
        <f>16.7+0.8+2.5</f>
        <v>20</v>
      </c>
      <c r="D11" s="62">
        <f>21.5+0.7+0.5</f>
        <v>22.7</v>
      </c>
      <c r="E11" s="78">
        <f t="shared" si="0"/>
        <v>2.6999999999999993</v>
      </c>
      <c r="G11" s="3" t="s">
        <v>67</v>
      </c>
      <c r="H11" s="60">
        <v>20</v>
      </c>
      <c r="I11" s="62">
        <v>22.7</v>
      </c>
      <c r="J11" s="78">
        <v>2.7</v>
      </c>
    </row>
    <row r="12" spans="2:10" ht="12.75" customHeight="1">
      <c r="B12" s="3" t="s">
        <v>68</v>
      </c>
      <c r="C12" s="62">
        <v>227.1</v>
      </c>
      <c r="D12" s="62">
        <v>241.2</v>
      </c>
      <c r="E12" s="78">
        <f t="shared" si="0"/>
        <v>14.099999999999994</v>
      </c>
      <c r="G12" s="3" t="s">
        <v>69</v>
      </c>
      <c r="H12" s="60">
        <v>227.1</v>
      </c>
      <c r="I12" s="62">
        <v>241.2</v>
      </c>
      <c r="J12" s="78">
        <v>14.1</v>
      </c>
    </row>
    <row r="13" spans="2:10" ht="12.75" customHeight="1">
      <c r="B13" s="12" t="s">
        <v>70</v>
      </c>
      <c r="C13" s="51">
        <f>SUM(C6:C12)</f>
        <v>1639.1999999999998</v>
      </c>
      <c r="D13" s="51">
        <f>SUM(D6:D12)</f>
        <v>1788.8000000000002</v>
      </c>
      <c r="E13" s="64">
        <f>SUM(E6:E12)</f>
        <v>149.60000000000016</v>
      </c>
      <c r="G13" s="12" t="s">
        <v>71</v>
      </c>
      <c r="H13" s="63">
        <v>1639.2</v>
      </c>
      <c r="I13" s="51">
        <v>1788.8</v>
      </c>
      <c r="J13" s="64">
        <v>149.6</v>
      </c>
    </row>
    <row r="15" ht="12.75" customHeight="1">
      <c r="C15" s="65"/>
    </row>
    <row r="16" spans="3:4" ht="12.75" customHeight="1">
      <c r="C16" s="14"/>
      <c r="D16" s="14"/>
    </row>
    <row r="17" ht="12.75" customHeight="1">
      <c r="C17" s="14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0.57421875" style="6" customWidth="1"/>
    <col min="3" max="3" width="18.421875" style="6" customWidth="1"/>
    <col min="4" max="4" width="16.140625" style="6" customWidth="1"/>
    <col min="5" max="9" width="9.140625" style="6" customWidth="1"/>
    <col min="10" max="10" width="10.7109375" style="6" customWidth="1"/>
    <col min="11" max="16384" width="9.140625" style="6" customWidth="1"/>
  </cols>
  <sheetData>
    <row r="1" spans="1:10" ht="12.75">
      <c r="A1" s="66"/>
      <c r="B1" s="7" t="s">
        <v>72</v>
      </c>
      <c r="C1" s="7" t="s">
        <v>73</v>
      </c>
      <c r="D1" s="66"/>
      <c r="E1" s="66"/>
      <c r="F1" s="66"/>
      <c r="G1" s="66"/>
      <c r="H1" s="66"/>
      <c r="I1" s="66"/>
      <c r="J1" s="66"/>
    </row>
    <row r="2" spans="1:10" ht="25.5">
      <c r="A2" s="66"/>
      <c r="B2" s="7" t="s">
        <v>74</v>
      </c>
      <c r="C2" s="7" t="s">
        <v>75</v>
      </c>
      <c r="D2" s="66"/>
      <c r="F2" s="66"/>
      <c r="G2" s="66"/>
      <c r="H2" s="66"/>
      <c r="I2" s="66"/>
      <c r="J2" s="66"/>
    </row>
    <row r="3" spans="1:10" ht="12.75">
      <c r="A3" s="66"/>
      <c r="B3" s="67"/>
      <c r="C3" s="67"/>
      <c r="D3" s="67"/>
      <c r="E3" s="1" t="s">
        <v>76</v>
      </c>
      <c r="F3" s="66"/>
      <c r="G3" s="66"/>
      <c r="H3" s="66"/>
      <c r="I3" s="66"/>
      <c r="J3" s="66"/>
    </row>
    <row r="4" spans="1:10" ht="12.75">
      <c r="A4" s="81">
        <v>2011</v>
      </c>
      <c r="B4" s="67">
        <f>77.6+111.1</f>
        <v>188.7</v>
      </c>
      <c r="C4" s="67">
        <f>27.5+26.6</f>
        <v>54.1</v>
      </c>
      <c r="D4" s="67">
        <f>+B4+C4</f>
        <v>242.79999999999998</v>
      </c>
      <c r="E4" s="2" t="s">
        <v>77</v>
      </c>
      <c r="F4" s="66"/>
      <c r="G4" s="66"/>
      <c r="H4" s="66"/>
      <c r="I4" s="66"/>
      <c r="J4" s="66"/>
    </row>
    <row r="5" spans="1:10" ht="12.75">
      <c r="A5" s="81" t="s">
        <v>84</v>
      </c>
      <c r="B5" s="67">
        <v>184.6</v>
      </c>
      <c r="C5" s="67">
        <v>44.6</v>
      </c>
      <c r="D5" s="67">
        <f>+B5+C5</f>
        <v>229.2</v>
      </c>
      <c r="E5" s="2" t="s">
        <v>0</v>
      </c>
      <c r="F5" s="66"/>
      <c r="G5" s="66"/>
      <c r="H5" s="66"/>
      <c r="I5" s="66"/>
      <c r="J5" s="66"/>
    </row>
    <row r="6" spans="1:10" ht="12.75">
      <c r="A6" s="81" t="s">
        <v>85</v>
      </c>
      <c r="B6" s="67">
        <v>140.5</v>
      </c>
      <c r="C6" s="67">
        <v>37.4</v>
      </c>
      <c r="D6" s="67">
        <f>+B6+C6</f>
        <v>177.9</v>
      </c>
      <c r="E6" s="2"/>
      <c r="F6" s="66"/>
      <c r="G6" s="66"/>
      <c r="H6" s="66"/>
      <c r="I6" s="66"/>
      <c r="J6" s="66"/>
    </row>
    <row r="7" spans="1:10" ht="12.75">
      <c r="A7" s="82" t="s">
        <v>86</v>
      </c>
      <c r="B7" s="67">
        <v>809</v>
      </c>
      <c r="C7" s="67">
        <v>218.8</v>
      </c>
      <c r="D7" s="67">
        <f>+B7+C7</f>
        <v>1027.8</v>
      </c>
      <c r="F7" s="66"/>
      <c r="G7" s="66"/>
      <c r="H7" s="66"/>
      <c r="I7" s="66"/>
      <c r="J7" s="66"/>
    </row>
    <row r="8" spans="1:10" ht="12.75">
      <c r="A8" s="82"/>
      <c r="B8" s="20">
        <f>SUM(B4:B7)</f>
        <v>1322.8</v>
      </c>
      <c r="C8" s="20">
        <f>SUM(C4:C7)</f>
        <v>354.9</v>
      </c>
      <c r="D8" s="67"/>
      <c r="F8" s="66"/>
      <c r="G8" s="66"/>
      <c r="H8" s="66"/>
      <c r="I8" s="66"/>
      <c r="J8" s="66"/>
    </row>
    <row r="9" spans="1:10" ht="12.75">
      <c r="A9" s="69"/>
      <c r="B9" s="20"/>
      <c r="C9" s="20"/>
      <c r="D9" s="67"/>
      <c r="F9" s="66"/>
      <c r="G9" s="66"/>
      <c r="H9" s="66"/>
      <c r="I9" s="66"/>
      <c r="J9" s="66"/>
    </row>
    <row r="10" spans="1:10" ht="12.75">
      <c r="A10" s="68"/>
      <c r="E10" s="66"/>
      <c r="F10" s="66"/>
      <c r="G10" s="66"/>
      <c r="H10" s="66"/>
      <c r="I10" s="66"/>
      <c r="J10" s="66"/>
    </row>
    <row r="11" spans="1:10" ht="12.75">
      <c r="A11" s="68"/>
      <c r="E11" s="66"/>
      <c r="F11" s="66"/>
      <c r="G11" s="66"/>
      <c r="H11" s="66"/>
      <c r="I11" s="66"/>
      <c r="J11" s="66"/>
    </row>
    <row r="12" spans="1:10" ht="12.75">
      <c r="A12" s="66"/>
      <c r="C12" s="66"/>
      <c r="D12" s="66"/>
      <c r="E12" s="66"/>
      <c r="F12" s="66"/>
      <c r="G12" s="66"/>
      <c r="H12" s="66"/>
      <c r="I12" s="66"/>
      <c r="J12" s="66"/>
    </row>
    <row r="13" spans="1:10" ht="12.75">
      <c r="A13" s="66"/>
      <c r="C13" s="66"/>
      <c r="D13" s="66"/>
      <c r="E13" s="66"/>
      <c r="F13" s="66"/>
      <c r="G13" s="66"/>
      <c r="H13" s="66"/>
      <c r="I13" s="66"/>
      <c r="J13" s="66"/>
    </row>
    <row r="14" spans="1:10" ht="12.75">
      <c r="A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2.7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2.7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2.75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2.75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2.7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2.75">
      <c r="A22" s="66"/>
      <c r="B22" s="66"/>
      <c r="C22" s="66"/>
      <c r="D22" s="66"/>
      <c r="E22" s="1" t="s">
        <v>78</v>
      </c>
      <c r="F22" s="66"/>
      <c r="G22" s="66"/>
      <c r="H22" s="66"/>
      <c r="I22" s="66"/>
      <c r="J22" s="66"/>
    </row>
    <row r="23" spans="1:10" ht="12.75">
      <c r="A23" s="66"/>
      <c r="B23" s="66"/>
      <c r="C23" s="66"/>
      <c r="D23" s="66"/>
      <c r="E23" s="36" t="s">
        <v>79</v>
      </c>
      <c r="F23" s="66"/>
      <c r="G23" s="66"/>
      <c r="H23" s="66"/>
      <c r="I23" s="66"/>
      <c r="J23" s="66"/>
    </row>
    <row r="24" spans="1:10" ht="12.75">
      <c r="A24" s="66"/>
      <c r="B24" s="66"/>
      <c r="C24" s="66"/>
      <c r="D24" s="66"/>
      <c r="E24" s="2" t="s">
        <v>1</v>
      </c>
      <c r="F24" s="66"/>
      <c r="G24" s="66"/>
      <c r="H24" s="66"/>
      <c r="I24" s="66"/>
      <c r="J24" s="66"/>
    </row>
    <row r="25" spans="1:10" ht="12.75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.75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2.75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2.75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2.75">
      <c r="A30" s="66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2.75">
      <c r="A31" s="66"/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2.75">
      <c r="A32" s="66"/>
      <c r="B32" s="66"/>
      <c r="C32" s="66"/>
      <c r="D32" s="66"/>
      <c r="E32" s="66"/>
      <c r="F32" s="66"/>
      <c r="G32" s="66"/>
      <c r="H32" s="66"/>
      <c r="I32" s="66"/>
      <c r="J32" s="66"/>
    </row>
  </sheetData>
  <sheetProtection/>
  <printOptions/>
  <pageMargins left="0.75" right="0.75" top="1" bottom="1" header="0.4921259845" footer="0.4921259845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u00272</cp:lastModifiedBy>
  <cp:lastPrinted>2010-05-12T13:55:13Z</cp:lastPrinted>
  <dcterms:created xsi:type="dcterms:W3CDTF">1997-01-24T11:07:25Z</dcterms:created>
  <dcterms:modified xsi:type="dcterms:W3CDTF">2011-06-21T09:06:29Z</dcterms:modified>
  <cp:category/>
  <cp:version/>
  <cp:contentType/>
  <cp:contentStatus/>
</cp:coreProperties>
</file>